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2120" windowHeight="8412" tabRatio="724" firstSheet="2" activeTab="2"/>
  </bookViews>
  <sheets>
    <sheet name="Project BUDGET  " sheetId="1" r:id="rId1"/>
    <sheet name="Project REAL EXP. 1st semester" sheetId="2" r:id="rId2"/>
    <sheet name="analasis of project expenses" sheetId="3" r:id="rId3"/>
    <sheet name="real expenses sub contract" sheetId="4" r:id="rId4"/>
    <sheet name="analasis of sub contract budget" sheetId="5" r:id="rId5"/>
    <sheet name="Feuil3" sheetId="6" r:id="rId6"/>
    <sheet name="Feuil1" sheetId="7" r:id="rId7"/>
    <sheet name="Feuil2" sheetId="8" r:id="rId8"/>
    <sheet name="Feuil4" sheetId="9" r:id="rId9"/>
  </sheets>
  <externalReferences>
    <externalReference r:id="rId12"/>
  </externalReferences>
  <definedNames>
    <definedName name="networking">#REF!</definedName>
    <definedName name="_xlnm.Print_Area" localSheetId="0">'Project BUDGET  '!$A$4:$L$64</definedName>
    <definedName name="_xlnm.Print_Area" localSheetId="1">'Project REAL EXP. 1st semester'!$A$3:$P$84</definedName>
    <definedName name="_xlnm.Print_Titles" localSheetId="0">'Project BUDGET  '!$4:$4</definedName>
    <definedName name="_xlnm.Print_Titles" localSheetId="1">'Project REAL EXP. 1st semester'!$4:$4</definedName>
    <definedName name="_xlnm.Print_Titles" localSheetId="3">'real expenses sub contract'!$2:$2</definedName>
    <definedName name="Studies">#REF!</definedName>
  </definedNames>
  <calcPr fullCalcOnLoad="1"/>
</workbook>
</file>

<file path=xl/sharedStrings.xml><?xml version="1.0" encoding="utf-8"?>
<sst xmlns="http://schemas.openxmlformats.org/spreadsheetml/2006/main" count="271" uniqueCount="215">
  <si>
    <t>Clinical researcher</t>
  </si>
  <si>
    <t>Junior Medical Doctor TB</t>
  </si>
  <si>
    <t>to be recruited</t>
  </si>
  <si>
    <t>2 interviewers for baseline studies</t>
  </si>
  <si>
    <t>Bioststistician</t>
  </si>
  <si>
    <t>Data Manager-Coordination</t>
  </si>
  <si>
    <t>SEPT</t>
  </si>
  <si>
    <t>OCT</t>
  </si>
  <si>
    <t>NOV</t>
  </si>
  <si>
    <t>DEC</t>
  </si>
  <si>
    <t>TOTAL</t>
  </si>
  <si>
    <t>Feezers, fridges, power supply, hoods, microscopes, PCR machines,
 electrophoresis equipment, HPLC machine, haematological analyser FACS machine</t>
  </si>
  <si>
    <t xml:space="preserve">Matériel et fournitures de bureau </t>
  </si>
  <si>
    <t>FUNCTION</t>
  </si>
  <si>
    <t>NAME</t>
  </si>
  <si>
    <t>CONTRACT 
DURATION (MONTHS)</t>
  </si>
  <si>
    <t>MONTHLY GROSS SALARY (EURO)</t>
  </si>
  <si>
    <t>% TIME on
 PROJECT</t>
  </si>
  <si>
    <t>MONTHLY NET
SALARY (EURO)</t>
  </si>
  <si>
    <t>RATE
XAF/EURO</t>
  </si>
  <si>
    <t>driver for field work</t>
  </si>
  <si>
    <t>Dr. XXX</t>
  </si>
  <si>
    <t>TOTAL PERSONEL COST XAF</t>
  </si>
  <si>
    <t>Car purchase for HIV/AIDS &amp; TB studies</t>
  </si>
  <si>
    <t>CAR PURCHASE  (XAF)</t>
  </si>
  <si>
    <t>CAR PURCHASE (EURO)</t>
  </si>
  <si>
    <t xml:space="preserve">  Laboratory personnel</t>
  </si>
  <si>
    <t>nurses , MDs, researchers</t>
  </si>
  <si>
    <t xml:space="preserve"> Laboratory personnel</t>
  </si>
  <si>
    <t>Laboratory personnel</t>
  </si>
  <si>
    <t>TOTAL short term Training (XAF)</t>
  </si>
  <si>
    <t xml:space="preserve">TOTAL short term Training (EURO) </t>
  </si>
  <si>
    <t xml:space="preserve"> renovation Hospital Laboratory</t>
  </si>
  <si>
    <t>TOTAL RENOVATION  (XAF)</t>
  </si>
  <si>
    <t xml:space="preserve">TOTAL RENOVATION (EURO) </t>
  </si>
  <si>
    <t xml:space="preserve"> TOTAL COST LAB EQUIPMENTS   (XAF)</t>
  </si>
  <si>
    <t xml:space="preserve"> TOTAL COST LAB EQUIPMENTS (EURO) </t>
  </si>
  <si>
    <t>Study 4: Establishment of new cohorts of patients including high risk women</t>
  </si>
  <si>
    <t>TOTAL COST BASELINE STUDIES (XAF)</t>
  </si>
  <si>
    <t xml:space="preserve"> TOTAL COST BASELINE STUDIES (EURO) </t>
  </si>
  <si>
    <t>Management of projet activities(Finance officer/PC/PM)</t>
  </si>
  <si>
    <t xml:space="preserve"> TOTAL COST NETWORKING ACTIVITIES (XAF)</t>
  </si>
  <si>
    <t xml:space="preserve">TOTAL  COST NETWORKING ACTIVITES (EURO) </t>
  </si>
  <si>
    <t>Purchase of printers (3)</t>
  </si>
  <si>
    <t>Purchase of Laptops (5)</t>
  </si>
  <si>
    <t>Purchase of  desktops (2)</t>
  </si>
  <si>
    <t xml:space="preserve">PURCHASE OF IT MATERIAL (EURO) </t>
  </si>
  <si>
    <t>PURCHASE OF IT MATERIAL  (XAF)</t>
  </si>
  <si>
    <t>OVERHEADS (administration: 10%)</t>
  </si>
  <si>
    <t>NAMES</t>
  </si>
  <si>
    <t>JAN</t>
  </si>
  <si>
    <t>FEB</t>
  </si>
  <si>
    <t>MAR</t>
  </si>
  <si>
    <t>APR</t>
  </si>
  <si>
    <t>MAY</t>
  </si>
  <si>
    <t>JUN</t>
  </si>
  <si>
    <t>JUL</t>
  </si>
  <si>
    <t>AUG</t>
  </si>
  <si>
    <t>Perdiem  local trips</t>
  </si>
  <si>
    <t>Perdiem Long distance trips</t>
  </si>
  <si>
    <t>office supply</t>
  </si>
  <si>
    <t>trainers fee</t>
  </si>
  <si>
    <t>Other fees</t>
  </si>
  <si>
    <t>SUB TOTAL SEMINAR 3 (In vitro culture of Myc.Bac)</t>
  </si>
  <si>
    <t>SUB TOTAL SEMINAR 4 (drug resistance genotyping)</t>
  </si>
  <si>
    <t xml:space="preserve"> TOTAL COST SHORT TERM TRAINING for TB</t>
  </si>
  <si>
    <t xml:space="preserve"> renovation WC + office</t>
  </si>
  <si>
    <t xml:space="preserve">purchase / installation generator group </t>
  </si>
  <si>
    <t xml:space="preserve"> renovation Lab P2 University </t>
  </si>
  <si>
    <t xml:space="preserve"> TOTAL COST RENOVATION </t>
  </si>
  <si>
    <t>TOTAL COST LAB EQUIPMENTS</t>
  </si>
  <si>
    <t>office supply &amp; materials</t>
  </si>
  <si>
    <t xml:space="preserve">car fuel and maintenance </t>
  </si>
  <si>
    <t>patients cost</t>
  </si>
  <si>
    <t>other exxpenses</t>
  </si>
  <si>
    <t xml:space="preserve"> TOTAL COST BASELINE STUDIES</t>
  </si>
  <si>
    <t>IT Equipment and printers</t>
  </si>
  <si>
    <t>phone/fax/internet/mails</t>
  </si>
  <si>
    <t>Perdiem missions  PC/ webmaster</t>
  </si>
  <si>
    <t>local langage course for students</t>
  </si>
  <si>
    <t>transport expenses (long distance trip)</t>
  </si>
  <si>
    <t>office material &amp; supply</t>
  </si>
  <si>
    <t xml:space="preserve">SUB TOTAL PROJECT SUPPORT ACTIVITIES </t>
  </si>
  <si>
    <t xml:space="preserve">Perdiem long distance missions </t>
  </si>
  <si>
    <t>IT equipments and printers</t>
  </si>
  <si>
    <t>SUB TOTAL PROJECT MANAGEMENT ACTIVITIES</t>
  </si>
  <si>
    <t xml:space="preserve"> TOTAL COST NETWORKING ACTIVITIES</t>
  </si>
  <si>
    <t>printers purchase (3)</t>
  </si>
  <si>
    <t>purchase of IT material/ink for PM printer</t>
  </si>
  <si>
    <t>Purchase of Laptops (4)</t>
  </si>
  <si>
    <t>Purchase of desktops (2)</t>
  </si>
  <si>
    <t xml:space="preserve"> TOTAL COST IT MATERIAL </t>
  </si>
  <si>
    <t>automatic 
formulas</t>
  </si>
  <si>
    <t>remaining
 funds</t>
  </si>
  <si>
    <t>BUDGET 
 PERIODE 1
Year 1</t>
  </si>
  <si>
    <t>BUDGET 
 PERIODE 2
Year 2</t>
  </si>
  <si>
    <t>BUDGET 
 PERIODE 3
Year 3</t>
  </si>
  <si>
    <t>NB: contract signed for 24 months so no expenses in Year 3</t>
  </si>
  <si>
    <t>% of Time
* NB of staff</t>
  </si>
  <si>
    <t>local  /contract currency</t>
  </si>
  <si>
    <t>TOTAL PERSONEL COST (XAF)</t>
  </si>
  <si>
    <t>TOTAL PERSONEL COST (EURO)</t>
  </si>
  <si>
    <t>SUB CONTRACT offices (EURO)</t>
  </si>
  <si>
    <t>OVERHEADS for administration (XAF)</t>
  </si>
  <si>
    <t>OVERHEADS for administration (EURO)</t>
  </si>
  <si>
    <t>MONTHLY NET
SALARY (XAF)</t>
  </si>
  <si>
    <t xml:space="preserve">Support project  activities </t>
  </si>
  <si>
    <t>TOTAL ELIGIBLE COSTS (EURO)</t>
  </si>
  <si>
    <t>TOTAL ELIGIBLE COSTS INCLUDING OVERHEADS (EURO)</t>
  </si>
  <si>
    <t>NB: your Total eligible cost must correspond with the budget sent to you by your Funder</t>
  </si>
  <si>
    <t>TOTAL SUB CONTRACTED OFFICE (XAF)</t>
  </si>
  <si>
    <t>TOTAL SUB CONTRACTED OFFICE (EUR)</t>
  </si>
  <si>
    <t>*SUB CONTRACT offices (XAF)</t>
  </si>
  <si>
    <t>* See details in monthly budget sub contract</t>
  </si>
  <si>
    <t>BUDGET
YEAR 1</t>
  </si>
  <si>
    <t>REAL EXP.
after 6 months</t>
  </si>
  <si>
    <t>funds remaining</t>
  </si>
  <si>
    <t>% of funds left</t>
  </si>
  <si>
    <t>REMARKS</t>
  </si>
  <si>
    <t>STAFF SALARIES</t>
  </si>
  <si>
    <t>ACCOMODATION EXPENSES</t>
  </si>
  <si>
    <t>OFFICE SUPPLIES</t>
  </si>
  <si>
    <t xml:space="preserve">MAINTENANCE /REPAIRS </t>
  </si>
  <si>
    <t>PURCHASE OF MATERIAL</t>
  </si>
  <si>
    <t>STAFF TRAININGS</t>
  </si>
  <si>
    <t>TRANSPORTATION EXPENSES</t>
  </si>
  <si>
    <t>TAXEX AND DUTTIES</t>
  </si>
  <si>
    <t xml:space="preserve"> ADMINISTRATIVES COSTS/ OVERHEADS</t>
  </si>
  <si>
    <t>GENERAL FUNCTIONING EXPENSES</t>
  </si>
  <si>
    <t>FVN</t>
  </si>
  <si>
    <t>scan, printing expenses</t>
  </si>
  <si>
    <t>telecommunication expenses</t>
  </si>
  <si>
    <t>mailing expenses</t>
  </si>
  <si>
    <t>fuel expenses</t>
  </si>
  <si>
    <t>invitation expenses</t>
  </si>
  <si>
    <t>furniture expenses</t>
  </si>
  <si>
    <t>maintenance products</t>
  </si>
  <si>
    <t>office material</t>
  </si>
  <si>
    <t>maintenance of IT material</t>
  </si>
  <si>
    <t>maintenance of office material</t>
  </si>
  <si>
    <t>maintenance of office furniture</t>
  </si>
  <si>
    <t>office furniture</t>
  </si>
  <si>
    <t>IT material</t>
  </si>
  <si>
    <t>idustrial material</t>
  </si>
  <si>
    <t>renovation work</t>
  </si>
  <si>
    <t>transportation material</t>
  </si>
  <si>
    <t>maintenance of transportation material</t>
  </si>
  <si>
    <t>staff trainings</t>
  </si>
  <si>
    <t>staff transportation espenses</t>
  </si>
  <si>
    <t>custom expenses</t>
  </si>
  <si>
    <t>publication and media expenses</t>
  </si>
  <si>
    <t>staff visit cards printings expenses</t>
  </si>
  <si>
    <t>visa expenses</t>
  </si>
  <si>
    <t>diesel for generator</t>
  </si>
  <si>
    <t>fuel for project car</t>
  </si>
  <si>
    <t>purchase of project car</t>
  </si>
  <si>
    <t>TOTAL EXPENSES SUB CONTRACT OFFICE</t>
  </si>
  <si>
    <t>SUB CONTRACT EXPENSES</t>
  </si>
  <si>
    <t>accountant</t>
  </si>
  <si>
    <t>secretary</t>
  </si>
  <si>
    <t>director</t>
  </si>
  <si>
    <t>finance manager</t>
  </si>
  <si>
    <t>Purchase officer</t>
  </si>
  <si>
    <t>other accomodation expenses</t>
  </si>
  <si>
    <t>remaining funds (EURO)</t>
  </si>
  <si>
    <t>REAL EXPENSES
1st semester
Year 1</t>
  </si>
  <si>
    <t>TOTAL EXPENSES</t>
  </si>
  <si>
    <t>1 Post Doc disease 1</t>
  </si>
  <si>
    <t>1 nurse  Lab disease 1</t>
  </si>
  <si>
    <t>1 Post Doc disease 2</t>
  </si>
  <si>
    <t>1 Junior Doctor disease 2</t>
  </si>
  <si>
    <t>1 nurse Lab disease 2</t>
  </si>
  <si>
    <t>1 technician  Lab disease 1</t>
  </si>
  <si>
    <t>Local Coordinator disease 1</t>
  </si>
  <si>
    <t xml:space="preserve">4 PhD students </t>
  </si>
  <si>
    <t>finance officer</t>
  </si>
  <si>
    <t>Project Manager</t>
  </si>
  <si>
    <t>1 lab technicien disease 2</t>
  </si>
  <si>
    <t>Local Coordinator disease 2</t>
  </si>
  <si>
    <t>AFC</t>
  </si>
  <si>
    <t>BGT</t>
  </si>
  <si>
    <t>EN</t>
  </si>
  <si>
    <t>KLD</t>
  </si>
  <si>
    <t>KIL</t>
  </si>
  <si>
    <t>MNP</t>
  </si>
  <si>
    <t>KLJ</t>
  </si>
  <si>
    <t>AM</t>
  </si>
  <si>
    <t>AMD</t>
  </si>
  <si>
    <t>hotel</t>
  </si>
  <si>
    <t>GON/
HVP/VNT/ENP</t>
  </si>
  <si>
    <t>Expected to start in sept year 1</t>
  </si>
  <si>
    <t>CAR PURCHASE for studies</t>
  </si>
  <si>
    <t>SUB TOTAL SEMINAR 1 (Molecular Diagnostics of disease 1 )</t>
  </si>
  <si>
    <t>SUB TOTAL SEMINAR 2 (Preparation of SOP for disease 1)</t>
  </si>
  <si>
    <t xml:space="preserve">Molecular Diagnostics of disease 1 </t>
  </si>
  <si>
    <t>Preparation of SOP for disease 1</t>
  </si>
  <si>
    <t>In vitro culture of Myc.Bac. And drug sensitivity</t>
  </si>
  <si>
    <t xml:space="preserve">Spoligotyping and drug resistance genotyping </t>
  </si>
  <si>
    <t>Internet ( installation+monthly due)+  sattelite dish</t>
  </si>
  <si>
    <t>study 1: Preparation for phase III disease 1 vaccine/drug trial site: to determine mortality rates in infants country 1</t>
  </si>
  <si>
    <t xml:space="preserve"> Study 2: to determine prevalence and incidence of disease 1  in infants and children in country 1</t>
  </si>
  <si>
    <t>Study 3: Surveillance of resistance to antiretrovirals and management in country 3</t>
  </si>
  <si>
    <t>car purchase  for baseline study</t>
  </si>
  <si>
    <t xml:space="preserve"> Laboratory material (disease 1)</t>
  </si>
  <si>
    <t>you use an ext. office to sub contract your adm. activities</t>
  </si>
  <si>
    <t>TOTAL PERSONNEL COST</t>
  </si>
  <si>
    <t>CAR PURCHASE FOR STUDIES</t>
  </si>
  <si>
    <t>TOTAL COST RENOVATION</t>
  </si>
  <si>
    <t>TOTAL COST LAB EQUIPMENT</t>
  </si>
  <si>
    <t>TOTAL COST BASELINE STUDIES</t>
  </si>
  <si>
    <t>TOTAL COST SUB CONTRACT</t>
  </si>
  <si>
    <t>TOTAL PROJECT EXPENSES (XAF)</t>
  </si>
  <si>
    <t>TOTAL PROJECT EXPENSES (EUR)</t>
  </si>
  <si>
    <t xml:space="preserve"> EXPENSES STATUS</t>
  </si>
  <si>
    <t xml:space="preserve">This template document has been freely provided by The Global Health Network. Please reference The Global Health Network when you use it, and share your own materials in exchange. www.theglobalhealthnetwork.org. 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</si>
</sst>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[$-809]dd\ mmmm\ yyyy;@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\ &quot;€&quot;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30"/>
      <name val="Arial"/>
      <family val="2"/>
    </font>
    <font>
      <sz val="11"/>
      <color indexed="56"/>
      <name val="Calibri"/>
      <family val="2"/>
    </font>
    <font>
      <sz val="10"/>
      <color indexed="6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56"/>
      <name val="Arial"/>
      <family val="2"/>
    </font>
    <font>
      <b/>
      <sz val="8"/>
      <color indexed="56"/>
      <name val="Verdana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name val="Verdana"/>
      <family val="2"/>
    </font>
    <font>
      <sz val="11"/>
      <color indexed="56"/>
      <name val="Verdana"/>
      <family val="2"/>
    </font>
    <font>
      <sz val="11"/>
      <color indexed="6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Verdana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60"/>
      <name val="Calibri"/>
      <family val="2"/>
    </font>
    <font>
      <b/>
      <i/>
      <sz val="9"/>
      <color indexed="60"/>
      <name val="Arial"/>
      <family val="2"/>
    </font>
    <font>
      <b/>
      <sz val="11"/>
      <color indexed="62"/>
      <name val="Arial"/>
      <family val="2"/>
    </font>
    <font>
      <b/>
      <i/>
      <sz val="11"/>
      <color indexed="6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Calibri"/>
      <family val="2"/>
    </font>
    <font>
      <b/>
      <sz val="10"/>
      <color indexed="10"/>
      <name val="Verdana"/>
      <family val="2"/>
    </font>
    <font>
      <b/>
      <sz val="11"/>
      <color indexed="62"/>
      <name val="Calibri"/>
      <family val="2"/>
    </font>
    <font>
      <b/>
      <sz val="12"/>
      <color indexed="62"/>
      <name val="Arial"/>
      <family val="2"/>
    </font>
    <font>
      <b/>
      <sz val="11"/>
      <color indexed="6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Verdana"/>
      <family val="2"/>
    </font>
    <font>
      <i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2060"/>
      <name val="Calibri"/>
      <family val="2"/>
    </font>
    <font>
      <b/>
      <sz val="11"/>
      <color theme="3" tint="-0.4999699890613556"/>
      <name val="Calibri"/>
      <family val="2"/>
    </font>
    <font>
      <i/>
      <sz val="11"/>
      <color theme="5" tint="-0.24997000396251678"/>
      <name val="Calibri"/>
      <family val="2"/>
    </font>
    <font>
      <b/>
      <i/>
      <sz val="9"/>
      <color theme="5" tint="-0.24997000396251678"/>
      <name val="Arial"/>
      <family val="2"/>
    </font>
    <font>
      <b/>
      <sz val="11"/>
      <color theme="4"/>
      <name val="Arial"/>
      <family val="2"/>
    </font>
    <font>
      <b/>
      <i/>
      <sz val="11"/>
      <color theme="5" tint="-0.24997000396251678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9"/>
      <color theme="4"/>
      <name val="Arial"/>
      <family val="2"/>
    </font>
    <font>
      <b/>
      <i/>
      <sz val="11"/>
      <color theme="4"/>
      <name val="Calibri"/>
      <family val="2"/>
    </font>
    <font>
      <b/>
      <sz val="11"/>
      <color rgb="FF002060"/>
      <name val="Calibri"/>
      <family val="2"/>
    </font>
    <font>
      <b/>
      <sz val="10"/>
      <color rgb="FFFF0000"/>
      <name val="Verdana"/>
      <family val="2"/>
    </font>
    <font>
      <b/>
      <sz val="11"/>
      <color theme="4"/>
      <name val="Calibri"/>
      <family val="2"/>
    </font>
    <font>
      <b/>
      <sz val="12"/>
      <color theme="4"/>
      <name val="Arial"/>
      <family val="2"/>
    </font>
    <font>
      <b/>
      <sz val="11"/>
      <color theme="5" tint="-0.24997000396251678"/>
      <name val="Calibri"/>
      <family val="2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9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9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3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" fillId="0" borderId="0" xfId="69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Border="1" applyAlignment="1" applyProtection="1">
      <alignment horizontal="center" vertical="center" wrapText="1"/>
      <protection locked="0"/>
    </xf>
    <xf numFmtId="3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8" fillId="33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3" fontId="11" fillId="33" borderId="16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3" fontId="11" fillId="33" borderId="1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33" borderId="16" xfId="0" applyNumberFormat="1" applyFont="1" applyFill="1" applyBorder="1" applyAlignment="1">
      <alignment horizontal="center" wrapText="1"/>
    </xf>
    <xf numFmtId="3" fontId="2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26" fillId="0" borderId="0" xfId="61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3" fontId="27" fillId="0" borderId="0" xfId="69" applyNumberFormat="1" applyFont="1" applyFill="1" applyBorder="1" applyAlignment="1" applyProtection="1">
      <alignment horizontal="center" vertical="center"/>
      <protection locked="0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11" fillId="33" borderId="26" xfId="0" applyNumberFormat="1" applyFont="1" applyFill="1" applyBorder="1" applyAlignment="1">
      <alignment horizontal="center" wrapText="1"/>
    </xf>
    <xf numFmtId="3" fontId="8" fillId="33" borderId="23" xfId="0" applyNumberFormat="1" applyFont="1" applyFill="1" applyBorder="1" applyAlignment="1">
      <alignment horizontal="center"/>
    </xf>
    <xf numFmtId="3" fontId="8" fillId="33" borderId="25" xfId="0" applyNumberFormat="1" applyFont="1" applyFill="1" applyBorder="1" applyAlignment="1">
      <alignment horizontal="center"/>
    </xf>
    <xf numFmtId="3" fontId="9" fillId="33" borderId="27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11" fillId="33" borderId="28" xfId="0" applyNumberFormat="1" applyFont="1" applyFill="1" applyBorder="1" applyAlignment="1">
      <alignment horizontal="center" wrapText="1"/>
    </xf>
    <xf numFmtId="3" fontId="2" fillId="33" borderId="29" xfId="0" applyNumberFormat="1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13" borderId="32" xfId="0" applyNumberFormat="1" applyFont="1" applyFill="1" applyBorder="1" applyAlignment="1">
      <alignment horizontal="center"/>
    </xf>
    <xf numFmtId="3" fontId="20" fillId="13" borderId="33" xfId="0" applyNumberFormat="1" applyFont="1" applyFill="1" applyBorder="1" applyAlignment="1">
      <alignment horizontal="center"/>
    </xf>
    <xf numFmtId="3" fontId="9" fillId="13" borderId="12" xfId="0" applyNumberFormat="1" applyFont="1" applyFill="1" applyBorder="1" applyAlignment="1">
      <alignment horizontal="center"/>
    </xf>
    <xf numFmtId="3" fontId="22" fillId="13" borderId="12" xfId="0" applyNumberFormat="1" applyFont="1" applyFill="1" applyBorder="1" applyAlignment="1">
      <alignment horizontal="center"/>
    </xf>
    <xf numFmtId="3" fontId="19" fillId="13" borderId="12" xfId="0" applyNumberFormat="1" applyFont="1" applyFill="1" applyBorder="1" applyAlignment="1">
      <alignment horizontal="center"/>
    </xf>
    <xf numFmtId="3" fontId="25" fillId="13" borderId="25" xfId="0" applyNumberFormat="1" applyFont="1" applyFill="1" applyBorder="1" applyAlignment="1">
      <alignment horizontal="center"/>
    </xf>
    <xf numFmtId="3" fontId="20" fillId="13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center" vertical="center"/>
    </xf>
    <xf numFmtId="3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vertical="center"/>
    </xf>
    <xf numFmtId="3" fontId="9" fillId="13" borderId="20" xfId="0" applyNumberFormat="1" applyFont="1" applyFill="1" applyBorder="1" applyAlignment="1">
      <alignment horizontal="center"/>
    </xf>
    <xf numFmtId="3" fontId="9" fillId="13" borderId="29" xfId="0" applyNumberFormat="1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/>
    </xf>
    <xf numFmtId="3" fontId="30" fillId="33" borderId="15" xfId="0" applyNumberFormat="1" applyFont="1" applyFill="1" applyBorder="1" applyAlignment="1">
      <alignment horizontal="center" vertical="center" wrapText="1"/>
    </xf>
    <xf numFmtId="3" fontId="30" fillId="13" borderId="15" xfId="0" applyNumberFormat="1" applyFont="1" applyFill="1" applyBorder="1" applyAlignment="1">
      <alignment horizontal="center" vertical="center" wrapText="1"/>
    </xf>
    <xf numFmtId="3" fontId="30" fillId="13" borderId="34" xfId="0" applyNumberFormat="1" applyFont="1" applyFill="1" applyBorder="1" applyAlignment="1">
      <alignment horizontal="center" vertical="center" wrapText="1"/>
    </xf>
    <xf numFmtId="3" fontId="31" fillId="13" borderId="16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3" fontId="28" fillId="13" borderId="10" xfId="0" applyNumberFormat="1" applyFont="1" applyFill="1" applyBorder="1" applyAlignment="1">
      <alignment horizontal="center"/>
    </xf>
    <xf numFmtId="3" fontId="28" fillId="13" borderId="14" xfId="0" applyNumberFormat="1" applyFont="1" applyFill="1" applyBorder="1" applyAlignment="1">
      <alignment horizontal="center"/>
    </xf>
    <xf numFmtId="3" fontId="28" fillId="13" borderId="35" xfId="0" applyNumberFormat="1" applyFont="1" applyFill="1" applyBorder="1" applyAlignment="1">
      <alignment horizontal="center"/>
    </xf>
    <xf numFmtId="3" fontId="29" fillId="13" borderId="11" xfId="0" applyNumberFormat="1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3" fontId="33" fillId="13" borderId="17" xfId="0" applyNumberFormat="1" applyFont="1" applyFill="1" applyBorder="1" applyAlignment="1">
      <alignment horizontal="center"/>
    </xf>
    <xf numFmtId="3" fontId="33" fillId="13" borderId="18" xfId="0" applyNumberFormat="1" applyFont="1" applyFill="1" applyBorder="1" applyAlignment="1">
      <alignment horizontal="center"/>
    </xf>
    <xf numFmtId="3" fontId="33" fillId="13" borderId="36" xfId="0" applyNumberFormat="1" applyFont="1" applyFill="1" applyBorder="1" applyAlignment="1">
      <alignment horizontal="center"/>
    </xf>
    <xf numFmtId="3" fontId="34" fillId="13" borderId="37" xfId="0" applyNumberFormat="1" applyFont="1" applyFill="1" applyBorder="1" applyAlignment="1">
      <alignment horizontal="center"/>
    </xf>
    <xf numFmtId="3" fontId="35" fillId="13" borderId="20" xfId="0" applyNumberFormat="1" applyFont="1" applyFill="1" applyBorder="1" applyAlignment="1">
      <alignment horizontal="center"/>
    </xf>
    <xf numFmtId="3" fontId="35" fillId="13" borderId="38" xfId="0" applyNumberFormat="1" applyFont="1" applyFill="1" applyBorder="1" applyAlignment="1">
      <alignment horizontal="center"/>
    </xf>
    <xf numFmtId="3" fontId="35" fillId="13" borderId="32" xfId="0" applyNumberFormat="1" applyFont="1" applyFill="1" applyBorder="1" applyAlignment="1">
      <alignment horizontal="center"/>
    </xf>
    <xf numFmtId="3" fontId="36" fillId="13" borderId="33" xfId="0" applyNumberFormat="1" applyFont="1" applyFill="1" applyBorder="1" applyAlignment="1">
      <alignment horizontal="center"/>
    </xf>
    <xf numFmtId="3" fontId="33" fillId="13" borderId="12" xfId="0" applyNumberFormat="1" applyFont="1" applyFill="1" applyBorder="1" applyAlignment="1">
      <alignment horizontal="center"/>
    </xf>
    <xf numFmtId="3" fontId="33" fillId="13" borderId="37" xfId="0" applyNumberFormat="1" applyFont="1" applyFill="1" applyBorder="1" applyAlignment="1">
      <alignment horizontal="center"/>
    </xf>
    <xf numFmtId="3" fontId="35" fillId="13" borderId="10" xfId="0" applyNumberFormat="1" applyFont="1" applyFill="1" applyBorder="1" applyAlignment="1">
      <alignment horizontal="center"/>
    </xf>
    <xf numFmtId="3" fontId="35" fillId="13" borderId="39" xfId="0" applyNumberFormat="1" applyFont="1" applyFill="1" applyBorder="1" applyAlignment="1">
      <alignment horizontal="center"/>
    </xf>
    <xf numFmtId="3" fontId="33" fillId="13" borderId="0" xfId="0" applyNumberFormat="1" applyFont="1" applyFill="1" applyBorder="1" applyAlignment="1">
      <alignment horizontal="center"/>
    </xf>
    <xf numFmtId="3" fontId="34" fillId="13" borderId="40" xfId="0" applyNumberFormat="1" applyFont="1" applyFill="1" applyBorder="1" applyAlignment="1">
      <alignment horizontal="center"/>
    </xf>
    <xf numFmtId="0" fontId="37" fillId="13" borderId="15" xfId="0" applyFont="1" applyFill="1" applyBorder="1" applyAlignment="1" applyProtection="1">
      <alignment horizontal="left" vertical="center"/>
      <protection locked="0"/>
    </xf>
    <xf numFmtId="0" fontId="37" fillId="13" borderId="26" xfId="0" applyFont="1" applyFill="1" applyBorder="1" applyAlignment="1" applyProtection="1">
      <alignment horizontal="left" vertical="center"/>
      <protection locked="0"/>
    </xf>
    <xf numFmtId="0" fontId="37" fillId="13" borderId="41" xfId="0" applyFont="1" applyFill="1" applyBorder="1" applyAlignment="1" applyProtection="1">
      <alignment horizontal="left" vertical="center"/>
      <protection locked="0"/>
    </xf>
    <xf numFmtId="0" fontId="38" fillId="13" borderId="42" xfId="0" applyFont="1" applyFill="1" applyBorder="1" applyAlignment="1" applyProtection="1">
      <alignment horizontal="left" vertical="center"/>
      <protection locked="0"/>
    </xf>
    <xf numFmtId="3" fontId="35" fillId="13" borderId="22" xfId="0" applyNumberFormat="1" applyFont="1" applyFill="1" applyBorder="1" applyAlignment="1">
      <alignment horizontal="center"/>
    </xf>
    <xf numFmtId="3" fontId="35" fillId="13" borderId="43" xfId="0" applyNumberFormat="1" applyFont="1" applyFill="1" applyBorder="1" applyAlignment="1">
      <alignment horizontal="center"/>
    </xf>
    <xf numFmtId="3" fontId="33" fillId="13" borderId="44" xfId="0" applyNumberFormat="1" applyFont="1" applyFill="1" applyBorder="1" applyAlignment="1">
      <alignment horizontal="center"/>
    </xf>
    <xf numFmtId="3" fontId="33" fillId="13" borderId="45" xfId="0" applyNumberFormat="1" applyFont="1" applyFill="1" applyBorder="1" applyAlignment="1">
      <alignment horizontal="center"/>
    </xf>
    <xf numFmtId="3" fontId="33" fillId="13" borderId="40" xfId="0" applyNumberFormat="1" applyFont="1" applyFill="1" applyBorder="1" applyAlignment="1">
      <alignment horizontal="center"/>
    </xf>
    <xf numFmtId="0" fontId="28" fillId="13" borderId="20" xfId="0" applyFont="1" applyFill="1" applyBorder="1" applyAlignment="1">
      <alignment horizontal="center"/>
    </xf>
    <xf numFmtId="3" fontId="28" fillId="13" borderId="22" xfId="0" applyNumberFormat="1" applyFont="1" applyFill="1" applyBorder="1" applyAlignment="1">
      <alignment horizontal="center"/>
    </xf>
    <xf numFmtId="3" fontId="28" fillId="13" borderId="41" xfId="0" applyNumberFormat="1" applyFont="1" applyFill="1" applyBorder="1" applyAlignment="1">
      <alignment horizontal="center"/>
    </xf>
    <xf numFmtId="3" fontId="29" fillId="13" borderId="46" xfId="0" applyNumberFormat="1" applyFont="1" applyFill="1" applyBorder="1" applyAlignment="1">
      <alignment horizontal="center"/>
    </xf>
    <xf numFmtId="0" fontId="28" fillId="13" borderId="21" xfId="0" applyFont="1" applyFill="1" applyBorder="1" applyAlignment="1">
      <alignment horizontal="center"/>
    </xf>
    <xf numFmtId="3" fontId="28" fillId="13" borderId="24" xfId="0" applyNumberFormat="1" applyFont="1" applyFill="1" applyBorder="1" applyAlignment="1">
      <alignment horizontal="center"/>
    </xf>
    <xf numFmtId="0" fontId="28" fillId="13" borderId="47" xfId="0" applyFont="1" applyFill="1" applyBorder="1" applyAlignment="1">
      <alignment horizontal="center"/>
    </xf>
    <xf numFmtId="3" fontId="28" fillId="13" borderId="48" xfId="0" applyNumberFormat="1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/>
    </xf>
    <xf numFmtId="3" fontId="28" fillId="13" borderId="23" xfId="0" applyNumberFormat="1" applyFont="1" applyFill="1" applyBorder="1" applyAlignment="1">
      <alignment horizontal="center"/>
    </xf>
    <xf numFmtId="0" fontId="28" fillId="13" borderId="17" xfId="0" applyFont="1" applyFill="1" applyBorder="1" applyAlignment="1">
      <alignment horizontal="center"/>
    </xf>
    <xf numFmtId="3" fontId="28" fillId="13" borderId="27" xfId="0" applyNumberFormat="1" applyFont="1" applyFill="1" applyBorder="1" applyAlignment="1">
      <alignment horizontal="center"/>
    </xf>
    <xf numFmtId="3" fontId="28" fillId="13" borderId="49" xfId="0" applyNumberFormat="1" applyFont="1" applyFill="1" applyBorder="1" applyAlignment="1">
      <alignment horizontal="center"/>
    </xf>
    <xf numFmtId="3" fontId="35" fillId="13" borderId="23" xfId="0" applyNumberFormat="1" applyFont="1" applyFill="1" applyBorder="1" applyAlignment="1">
      <alignment horizontal="center"/>
    </xf>
    <xf numFmtId="0" fontId="28" fillId="13" borderId="15" xfId="0" applyFont="1" applyFill="1" applyBorder="1" applyAlignment="1">
      <alignment horizontal="center"/>
    </xf>
    <xf numFmtId="3" fontId="28" fillId="13" borderId="26" xfId="0" applyNumberFormat="1" applyFont="1" applyFill="1" applyBorder="1" applyAlignment="1">
      <alignment horizontal="center"/>
    </xf>
    <xf numFmtId="3" fontId="36" fillId="13" borderId="43" xfId="0" applyNumberFormat="1" applyFont="1" applyFill="1" applyBorder="1" applyAlignment="1">
      <alignment horizontal="center"/>
    </xf>
    <xf numFmtId="3" fontId="39" fillId="13" borderId="20" xfId="0" applyNumberFormat="1" applyFont="1" applyFill="1" applyBorder="1" applyAlignment="1">
      <alignment horizontal="center" wrapText="1"/>
    </xf>
    <xf numFmtId="3" fontId="39" fillId="13" borderId="22" xfId="0" applyNumberFormat="1" applyFont="1" applyFill="1" applyBorder="1" applyAlignment="1">
      <alignment horizontal="center" wrapText="1"/>
    </xf>
    <xf numFmtId="3" fontId="39" fillId="13" borderId="41" xfId="0" applyNumberFormat="1" applyFont="1" applyFill="1" applyBorder="1" applyAlignment="1">
      <alignment horizontal="center" wrapText="1"/>
    </xf>
    <xf numFmtId="3" fontId="29" fillId="13" borderId="46" xfId="0" applyNumberFormat="1" applyFont="1" applyFill="1" applyBorder="1" applyAlignment="1">
      <alignment horizontal="center" wrapText="1"/>
    </xf>
    <xf numFmtId="3" fontId="39" fillId="13" borderId="21" xfId="0" applyNumberFormat="1" applyFont="1" applyFill="1" applyBorder="1" applyAlignment="1">
      <alignment horizontal="center" wrapText="1"/>
    </xf>
    <xf numFmtId="3" fontId="39" fillId="13" borderId="24" xfId="0" applyNumberFormat="1" applyFont="1" applyFill="1" applyBorder="1" applyAlignment="1">
      <alignment horizontal="center" wrapText="1"/>
    </xf>
    <xf numFmtId="3" fontId="39" fillId="13" borderId="50" xfId="0" applyNumberFormat="1" applyFont="1" applyFill="1" applyBorder="1" applyAlignment="1">
      <alignment horizontal="center" wrapText="1"/>
    </xf>
    <xf numFmtId="3" fontId="29" fillId="13" borderId="51" xfId="0" applyNumberFormat="1" applyFont="1" applyFill="1" applyBorder="1" applyAlignment="1">
      <alignment horizontal="center" wrapText="1"/>
    </xf>
    <xf numFmtId="3" fontId="39" fillId="13" borderId="47" xfId="0" applyNumberFormat="1" applyFont="1" applyFill="1" applyBorder="1" applyAlignment="1">
      <alignment horizontal="center" wrapText="1"/>
    </xf>
    <xf numFmtId="3" fontId="39" fillId="13" borderId="48" xfId="0" applyNumberFormat="1" applyFont="1" applyFill="1" applyBorder="1" applyAlignment="1">
      <alignment horizontal="center" wrapText="1"/>
    </xf>
    <xf numFmtId="3" fontId="33" fillId="13" borderId="50" xfId="0" applyNumberFormat="1" applyFont="1" applyFill="1" applyBorder="1" applyAlignment="1">
      <alignment horizontal="center"/>
    </xf>
    <xf numFmtId="3" fontId="34" fillId="13" borderId="0" xfId="0" applyNumberFormat="1" applyFont="1" applyFill="1" applyBorder="1" applyAlignment="1">
      <alignment horizontal="center"/>
    </xf>
    <xf numFmtId="3" fontId="33" fillId="13" borderId="20" xfId="0" applyNumberFormat="1" applyFont="1" applyFill="1" applyBorder="1" applyAlignment="1">
      <alignment horizontal="center"/>
    </xf>
    <xf numFmtId="3" fontId="33" fillId="13" borderId="22" xfId="0" applyNumberFormat="1" applyFont="1" applyFill="1" applyBorder="1" applyAlignment="1">
      <alignment horizontal="center"/>
    </xf>
    <xf numFmtId="3" fontId="40" fillId="13" borderId="32" xfId="0" applyNumberFormat="1" applyFont="1" applyFill="1" applyBorder="1" applyAlignment="1">
      <alignment horizontal="center"/>
    </xf>
    <xf numFmtId="3" fontId="29" fillId="13" borderId="33" xfId="0" applyNumberFormat="1" applyFont="1" applyFill="1" applyBorder="1" applyAlignment="1">
      <alignment horizontal="center" wrapText="1"/>
    </xf>
    <xf numFmtId="3" fontId="33" fillId="13" borderId="47" xfId="0" applyNumberFormat="1" applyFont="1" applyFill="1" applyBorder="1" applyAlignment="1">
      <alignment horizontal="center"/>
    </xf>
    <xf numFmtId="3" fontId="33" fillId="13" borderId="48" xfId="0" applyNumberFormat="1" applyFont="1" applyFill="1" applyBorder="1" applyAlignment="1">
      <alignment horizontal="center"/>
    </xf>
    <xf numFmtId="3" fontId="40" fillId="13" borderId="52" xfId="0" applyNumberFormat="1" applyFont="1" applyFill="1" applyBorder="1" applyAlignment="1">
      <alignment horizontal="center"/>
    </xf>
    <xf numFmtId="3" fontId="29" fillId="13" borderId="11" xfId="0" applyNumberFormat="1" applyFont="1" applyFill="1" applyBorder="1" applyAlignment="1">
      <alignment horizontal="center" wrapText="1"/>
    </xf>
    <xf numFmtId="3" fontId="36" fillId="13" borderId="22" xfId="0" applyNumberFormat="1" applyFont="1" applyFill="1" applyBorder="1" applyAlignment="1">
      <alignment horizontal="center"/>
    </xf>
    <xf numFmtId="0" fontId="102" fillId="13" borderId="0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 wrapText="1"/>
    </xf>
    <xf numFmtId="0" fontId="102" fillId="36" borderId="0" xfId="0" applyFont="1" applyFill="1" applyBorder="1" applyAlignment="1">
      <alignment horizontal="center" vertical="center" wrapText="1"/>
    </xf>
    <xf numFmtId="3" fontId="0" fillId="35" borderId="15" xfId="0" applyNumberFormat="1" applyFill="1" applyBorder="1" applyAlignment="1">
      <alignment horizontal="center" vertical="center" wrapText="1"/>
    </xf>
    <xf numFmtId="3" fontId="33" fillId="13" borderId="53" xfId="0" applyNumberFormat="1" applyFont="1" applyFill="1" applyBorder="1" applyAlignment="1">
      <alignment horizontal="center"/>
    </xf>
    <xf numFmtId="3" fontId="35" fillId="13" borderId="29" xfId="0" applyNumberFormat="1" applyFont="1" applyFill="1" applyBorder="1" applyAlignment="1">
      <alignment horizontal="center"/>
    </xf>
    <xf numFmtId="0" fontId="37" fillId="13" borderId="54" xfId="0" applyFont="1" applyFill="1" applyBorder="1" applyAlignment="1" applyProtection="1">
      <alignment horizontal="left" vertical="center"/>
      <protection locked="0"/>
    </xf>
    <xf numFmtId="0" fontId="37" fillId="13" borderId="21" xfId="0" applyFont="1" applyFill="1" applyBorder="1" applyAlignment="1" applyProtection="1">
      <alignment horizontal="left" vertical="center"/>
      <protection locked="0"/>
    </xf>
    <xf numFmtId="0" fontId="28" fillId="13" borderId="55" xfId="0" applyFont="1" applyFill="1" applyBorder="1" applyAlignment="1">
      <alignment horizontal="center"/>
    </xf>
    <xf numFmtId="3" fontId="37" fillId="13" borderId="54" xfId="0" applyNumberFormat="1" applyFont="1" applyFill="1" applyBorder="1" applyAlignment="1" applyProtection="1">
      <alignment horizontal="center" vertical="center"/>
      <protection locked="0"/>
    </xf>
    <xf numFmtId="3" fontId="28" fillId="13" borderId="55" xfId="0" applyNumberFormat="1" applyFont="1" applyFill="1" applyBorder="1" applyAlignment="1">
      <alignment horizontal="center"/>
    </xf>
    <xf numFmtId="3" fontId="28" fillId="13" borderId="21" xfId="0" applyNumberFormat="1" applyFont="1" applyFill="1" applyBorder="1" applyAlignment="1">
      <alignment horizontal="center"/>
    </xf>
    <xf numFmtId="0" fontId="40" fillId="13" borderId="56" xfId="0" applyFont="1" applyFill="1" applyBorder="1" applyAlignment="1">
      <alignment horizontal="center" wrapText="1"/>
    </xf>
    <xf numFmtId="0" fontId="40" fillId="13" borderId="21" xfId="0" applyFont="1" applyFill="1" applyBorder="1" applyAlignment="1">
      <alignment horizontal="center" wrapText="1"/>
    </xf>
    <xf numFmtId="0" fontId="40" fillId="13" borderId="30" xfId="0" applyFont="1" applyFill="1" applyBorder="1" applyAlignment="1">
      <alignment horizontal="center" wrapText="1"/>
    </xf>
    <xf numFmtId="0" fontId="40" fillId="13" borderId="44" xfId="0" applyFont="1" applyFill="1" applyBorder="1" applyAlignment="1">
      <alignment horizontal="center" wrapText="1"/>
    </xf>
    <xf numFmtId="0" fontId="40" fillId="13" borderId="37" xfId="0" applyFont="1" applyFill="1" applyBorder="1" applyAlignment="1">
      <alignment horizontal="center" wrapText="1"/>
    </xf>
    <xf numFmtId="3" fontId="33" fillId="13" borderId="57" xfId="0" applyNumberFormat="1" applyFont="1" applyFill="1" applyBorder="1" applyAlignment="1">
      <alignment horizontal="center"/>
    </xf>
    <xf numFmtId="3" fontId="40" fillId="13" borderId="20" xfId="0" applyNumberFormat="1" applyFont="1" applyFill="1" applyBorder="1" applyAlignment="1">
      <alignment horizontal="center"/>
    </xf>
    <xf numFmtId="3" fontId="33" fillId="13" borderId="58" xfId="0" applyNumberFormat="1" applyFont="1" applyFill="1" applyBorder="1" applyAlignment="1">
      <alignment horizontal="center"/>
    </xf>
    <xf numFmtId="3" fontId="40" fillId="13" borderId="35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 wrapText="1"/>
    </xf>
    <xf numFmtId="0" fontId="39" fillId="13" borderId="30" xfId="0" applyFont="1" applyFill="1" applyBorder="1" applyAlignment="1">
      <alignment horizontal="center" wrapText="1"/>
    </xf>
    <xf numFmtId="0" fontId="39" fillId="13" borderId="37" xfId="0" applyFont="1" applyFill="1" applyBorder="1" applyAlignment="1">
      <alignment horizontal="center" wrapText="1"/>
    </xf>
    <xf numFmtId="3" fontId="9" fillId="13" borderId="31" xfId="0" applyNumberFormat="1" applyFont="1" applyFill="1" applyBorder="1" applyAlignment="1">
      <alignment horizontal="center"/>
    </xf>
    <xf numFmtId="3" fontId="19" fillId="13" borderId="37" xfId="0" applyNumberFormat="1" applyFont="1" applyFill="1" applyBorder="1" applyAlignment="1">
      <alignment horizontal="center"/>
    </xf>
    <xf numFmtId="3" fontId="20" fillId="13" borderId="31" xfId="0" applyNumberFormat="1" applyFont="1" applyFill="1" applyBorder="1" applyAlignment="1">
      <alignment horizontal="center"/>
    </xf>
    <xf numFmtId="3" fontId="28" fillId="34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30" fillId="6" borderId="15" xfId="0" applyNumberFormat="1" applyFont="1" applyFill="1" applyBorder="1" applyAlignment="1">
      <alignment horizontal="center" vertical="center" wrapText="1"/>
    </xf>
    <xf numFmtId="9" fontId="28" fillId="6" borderId="10" xfId="0" applyNumberFormat="1" applyFont="1" applyFill="1" applyBorder="1" applyAlignment="1">
      <alignment horizontal="center"/>
    </xf>
    <xf numFmtId="0" fontId="37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59" xfId="0" applyFont="1" applyFill="1" applyBorder="1" applyAlignment="1" applyProtection="1">
      <alignment horizontal="right" vertical="center"/>
      <protection locked="0"/>
    </xf>
    <xf numFmtId="0" fontId="28" fillId="0" borderId="32" xfId="0" applyFont="1" applyFill="1" applyBorder="1" applyAlignment="1">
      <alignment horizontal="right"/>
    </xf>
    <xf numFmtId="0" fontId="28" fillId="0" borderId="2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0" fontId="28" fillId="0" borderId="61" xfId="0" applyFont="1" applyFill="1" applyBorder="1" applyAlignment="1">
      <alignment horizontal="right"/>
    </xf>
    <xf numFmtId="0" fontId="28" fillId="0" borderId="27" xfId="0" applyFont="1" applyFill="1" applyBorder="1" applyAlignment="1">
      <alignment horizontal="right"/>
    </xf>
    <xf numFmtId="3" fontId="8" fillId="0" borderId="61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0" fontId="28" fillId="0" borderId="35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62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63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64" xfId="0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right"/>
    </xf>
    <xf numFmtId="3" fontId="8" fillId="0" borderId="6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 wrapText="1"/>
    </xf>
    <xf numFmtId="3" fontId="14" fillId="0" borderId="60" xfId="0" applyNumberFormat="1" applyFont="1" applyFill="1" applyBorder="1" applyAlignment="1">
      <alignment horizontal="right" wrapText="1"/>
    </xf>
    <xf numFmtId="3" fontId="14" fillId="0" borderId="61" xfId="0" applyNumberFormat="1" applyFont="1" applyFill="1" applyBorder="1" applyAlignment="1">
      <alignment horizontal="right" wrapText="1"/>
    </xf>
    <xf numFmtId="3" fontId="14" fillId="0" borderId="54" xfId="0" applyNumberFormat="1" applyFont="1" applyFill="1" applyBorder="1" applyAlignment="1">
      <alignment horizontal="right" wrapText="1"/>
    </xf>
    <xf numFmtId="0" fontId="5" fillId="0" borderId="61" xfId="0" applyFont="1" applyFill="1" applyBorder="1" applyAlignment="1" applyProtection="1">
      <alignment horizontal="right" vertical="center" wrapText="1"/>
      <protection locked="0"/>
    </xf>
    <xf numFmtId="0" fontId="37" fillId="0" borderId="53" xfId="0" applyFont="1" applyFill="1" applyBorder="1" applyAlignment="1" applyProtection="1">
      <alignment horizontal="right" vertical="center" wrapText="1"/>
      <protection locked="0"/>
    </xf>
    <xf numFmtId="0" fontId="5" fillId="0" borderId="36" xfId="0" applyFont="1" applyFill="1" applyBorder="1" applyAlignment="1" applyProtection="1">
      <alignment horizontal="right" vertical="center" wrapText="1"/>
      <protection locked="0"/>
    </xf>
    <xf numFmtId="3" fontId="14" fillId="0" borderId="63" xfId="0" applyNumberFormat="1" applyFont="1" applyFill="1" applyBorder="1" applyAlignment="1">
      <alignment horizontal="right" wrapText="1"/>
    </xf>
    <xf numFmtId="3" fontId="14" fillId="0" borderId="36" xfId="0" applyNumberFormat="1" applyFont="1" applyFill="1" applyBorder="1" applyAlignment="1">
      <alignment horizontal="right" wrapText="1"/>
    </xf>
    <xf numFmtId="0" fontId="28" fillId="0" borderId="54" xfId="0" applyFont="1" applyFill="1" applyBorder="1" applyAlignment="1">
      <alignment horizontal="right"/>
    </xf>
    <xf numFmtId="0" fontId="28" fillId="0" borderId="64" xfId="0" applyFont="1" applyFill="1" applyBorder="1" applyAlignment="1">
      <alignment horizontal="right"/>
    </xf>
    <xf numFmtId="3" fontId="40" fillId="0" borderId="29" xfId="0" applyNumberFormat="1" applyFont="1" applyFill="1" applyBorder="1" applyAlignment="1">
      <alignment horizontal="right" wrapText="1"/>
    </xf>
    <xf numFmtId="3" fontId="40" fillId="0" borderId="57" xfId="0" applyNumberFormat="1" applyFont="1" applyFill="1" applyBorder="1" applyAlignment="1">
      <alignment horizontal="right" wrapText="1"/>
    </xf>
    <xf numFmtId="3" fontId="40" fillId="0" borderId="53" xfId="0" applyNumberFormat="1" applyFont="1" applyFill="1" applyBorder="1" applyAlignment="1">
      <alignment horizontal="right" wrapText="1"/>
    </xf>
    <xf numFmtId="3" fontId="40" fillId="0" borderId="66" xfId="0" applyNumberFormat="1" applyFont="1" applyFill="1" applyBorder="1" applyAlignment="1">
      <alignment horizontal="right" wrapText="1"/>
    </xf>
    <xf numFmtId="3" fontId="40" fillId="0" borderId="67" xfId="0" applyNumberFormat="1" applyFont="1" applyFill="1" applyBorder="1" applyAlignment="1">
      <alignment horizontal="right" wrapText="1"/>
    </xf>
    <xf numFmtId="3" fontId="41" fillId="36" borderId="0" xfId="61" applyNumberFormat="1" applyFont="1" applyFill="1" applyBorder="1" applyAlignment="1">
      <alignment horizontal="center" vertical="center"/>
      <protection/>
    </xf>
    <xf numFmtId="3" fontId="103" fillId="36" borderId="0" xfId="61" applyNumberFormat="1" applyFont="1" applyFill="1" applyBorder="1" applyAlignment="1">
      <alignment horizontal="right" vertical="center"/>
      <protection/>
    </xf>
    <xf numFmtId="3" fontId="103" fillId="36" borderId="0" xfId="61" applyNumberFormat="1" applyFont="1" applyFill="1" applyBorder="1" applyAlignment="1">
      <alignment horizontal="center" vertical="center"/>
      <protection/>
    </xf>
    <xf numFmtId="0" fontId="9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3" fontId="42" fillId="33" borderId="15" xfId="0" applyNumberFormat="1" applyFont="1" applyFill="1" applyBorder="1" applyAlignment="1">
      <alignment horizontal="center" wrapText="1"/>
    </xf>
    <xf numFmtId="0" fontId="43" fillId="0" borderId="20" xfId="0" applyFont="1" applyFill="1" applyBorder="1" applyAlignment="1">
      <alignment horizontal="right"/>
    </xf>
    <xf numFmtId="0" fontId="43" fillId="0" borderId="21" xfId="0" applyFont="1" applyFill="1" applyBorder="1" applyAlignment="1">
      <alignment horizontal="right"/>
    </xf>
    <xf numFmtId="3" fontId="0" fillId="0" borderId="30" xfId="0" applyNumberFormat="1" applyFill="1" applyBorder="1" applyAlignment="1">
      <alignment horizontal="center"/>
    </xf>
    <xf numFmtId="3" fontId="0" fillId="34" borderId="30" xfId="0" applyNumberFormat="1" applyFill="1" applyBorder="1" applyAlignment="1">
      <alignment horizontal="center"/>
    </xf>
    <xf numFmtId="0" fontId="43" fillId="0" borderId="21" xfId="0" applyFont="1" applyFill="1" applyBorder="1" applyAlignment="1">
      <alignment horizontal="right" wrapText="1"/>
    </xf>
    <xf numFmtId="3" fontId="0" fillId="0" borderId="57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3" fontId="68" fillId="0" borderId="28" xfId="0" applyNumberFormat="1" applyFont="1" applyBorder="1" applyAlignment="1">
      <alignment horizontal="center"/>
    </xf>
    <xf numFmtId="0" fontId="104" fillId="0" borderId="0" xfId="0" applyFont="1" applyFill="1" applyBorder="1" applyAlignment="1">
      <alignment/>
    </xf>
    <xf numFmtId="3" fontId="104" fillId="0" borderId="0" xfId="0" applyNumberFormat="1" applyFont="1" applyFill="1" applyBorder="1" applyAlignment="1">
      <alignment horizontal="center"/>
    </xf>
    <xf numFmtId="0" fontId="104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0" fillId="34" borderId="0" xfId="0" applyFill="1" applyAlignment="1">
      <alignment/>
    </xf>
    <xf numFmtId="3" fontId="2" fillId="34" borderId="23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9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3" fontId="24" fillId="34" borderId="20" xfId="0" applyNumberFormat="1" applyFont="1" applyFill="1" applyBorder="1" applyAlignment="1">
      <alignment horizontal="center"/>
    </xf>
    <xf numFmtId="3" fontId="24" fillId="34" borderId="10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4" xfId="0" applyNumberFormat="1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/>
    </xf>
    <xf numFmtId="3" fontId="2" fillId="34" borderId="47" xfId="0" applyNumberFormat="1" applyFont="1" applyFill="1" applyBorder="1" applyAlignment="1">
      <alignment horizontal="center"/>
    </xf>
    <xf numFmtId="3" fontId="2" fillId="34" borderId="53" xfId="0" applyNumberFormat="1" applyFont="1" applyFill="1" applyBorder="1" applyAlignment="1">
      <alignment horizontal="center"/>
    </xf>
    <xf numFmtId="3" fontId="2" fillId="34" borderId="48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2" fillId="34" borderId="33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31" xfId="0" applyNumberFormat="1" applyFont="1" applyFill="1" applyBorder="1" applyAlignment="1">
      <alignment horizontal="center"/>
    </xf>
    <xf numFmtId="3" fontId="2" fillId="34" borderId="25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4" fillId="34" borderId="19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3" fontId="2" fillId="34" borderId="28" xfId="0" applyNumberFormat="1" applyFont="1" applyFill="1" applyBorder="1" applyAlignment="1">
      <alignment horizontal="center"/>
    </xf>
    <xf numFmtId="3" fontId="2" fillId="34" borderId="2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3" fontId="2" fillId="34" borderId="46" xfId="0" applyNumberFormat="1" applyFont="1" applyFill="1" applyBorder="1" applyAlignment="1">
      <alignment horizontal="center"/>
    </xf>
    <xf numFmtId="3" fontId="24" fillId="34" borderId="11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34" borderId="68" xfId="0" applyNumberFormat="1" applyFont="1" applyFill="1" applyBorder="1" applyAlignment="1">
      <alignment horizontal="center"/>
    </xf>
    <xf numFmtId="3" fontId="23" fillId="34" borderId="20" xfId="0" applyNumberFormat="1" applyFont="1" applyFill="1" applyBorder="1" applyAlignment="1">
      <alignment horizontal="center"/>
    </xf>
    <xf numFmtId="3" fontId="23" fillId="34" borderId="29" xfId="0" applyNumberFormat="1" applyFont="1" applyFill="1" applyBorder="1" applyAlignment="1">
      <alignment horizontal="center"/>
    </xf>
    <xf numFmtId="3" fontId="23" fillId="34" borderId="22" xfId="0" applyNumberFormat="1" applyFont="1" applyFill="1" applyBorder="1" applyAlignment="1">
      <alignment horizontal="center"/>
    </xf>
    <xf numFmtId="3" fontId="23" fillId="34" borderId="33" xfId="0" applyNumberFormat="1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3" fontId="23" fillId="34" borderId="23" xfId="0" applyNumberFormat="1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 horizontal="center"/>
    </xf>
    <xf numFmtId="3" fontId="23" fillId="34" borderId="21" xfId="0" applyNumberFormat="1" applyFont="1" applyFill="1" applyBorder="1" applyAlignment="1">
      <alignment horizontal="center"/>
    </xf>
    <xf numFmtId="3" fontId="23" fillId="34" borderId="30" xfId="0" applyNumberFormat="1" applyFont="1" applyFill="1" applyBorder="1" applyAlignment="1">
      <alignment horizontal="center"/>
    </xf>
    <xf numFmtId="3" fontId="23" fillId="34" borderId="24" xfId="0" applyNumberFormat="1" applyFont="1" applyFill="1" applyBorder="1" applyAlignment="1">
      <alignment horizontal="center"/>
    </xf>
    <xf numFmtId="3" fontId="23" fillId="34" borderId="46" xfId="0" applyNumberFormat="1" applyFont="1" applyFill="1" applyBorder="1" applyAlignment="1">
      <alignment horizontal="center"/>
    </xf>
    <xf numFmtId="3" fontId="24" fillId="34" borderId="21" xfId="0" applyNumberFormat="1" applyFont="1" applyFill="1" applyBorder="1" applyAlignment="1">
      <alignment horizontal="center"/>
    </xf>
    <xf numFmtId="3" fontId="24" fillId="34" borderId="68" xfId="0" applyNumberFormat="1" applyFont="1" applyFill="1" applyBorder="1" applyAlignment="1">
      <alignment horizontal="center"/>
    </xf>
    <xf numFmtId="3" fontId="21" fillId="34" borderId="16" xfId="0" applyNumberFormat="1" applyFont="1" applyFill="1" applyBorder="1" applyAlignment="1">
      <alignment horizontal="center"/>
    </xf>
    <xf numFmtId="3" fontId="2" fillId="34" borderId="17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3" fontId="2" fillId="34" borderId="27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  <xf numFmtId="3" fontId="45" fillId="34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3" fontId="23" fillId="34" borderId="15" xfId="0" applyNumberFormat="1" applyFont="1" applyFill="1" applyBorder="1" applyAlignment="1">
      <alignment horizontal="center"/>
    </xf>
    <xf numFmtId="3" fontId="23" fillId="34" borderId="28" xfId="0" applyNumberFormat="1" applyFont="1" applyFill="1" applyBorder="1" applyAlignment="1">
      <alignment horizontal="center"/>
    </xf>
    <xf numFmtId="3" fontId="23" fillId="34" borderId="26" xfId="0" applyNumberFormat="1" applyFont="1" applyFill="1" applyBorder="1" applyAlignment="1">
      <alignment horizontal="center"/>
    </xf>
    <xf numFmtId="3" fontId="23" fillId="34" borderId="16" xfId="0" applyNumberFormat="1" applyFont="1" applyFill="1" applyBorder="1" applyAlignment="1">
      <alignment horizontal="center"/>
    </xf>
    <xf numFmtId="3" fontId="24" fillId="34" borderId="16" xfId="0" applyNumberFormat="1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 horizontal="center"/>
    </xf>
    <xf numFmtId="0" fontId="106" fillId="34" borderId="0" xfId="0" applyFont="1" applyFill="1" applyAlignment="1">
      <alignment horizontal="right"/>
    </xf>
    <xf numFmtId="0" fontId="107" fillId="0" borderId="0" xfId="0" applyFont="1" applyBorder="1" applyAlignment="1">
      <alignment horizontal="right"/>
    </xf>
    <xf numFmtId="186" fontId="10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86" fontId="0" fillId="0" borderId="0" xfId="0" applyNumberFormat="1" applyBorder="1" applyAlignment="1">
      <alignment horizontal="center"/>
    </xf>
    <xf numFmtId="0" fontId="108" fillId="0" borderId="0" xfId="0" applyFont="1" applyAlignment="1">
      <alignment horizontal="center"/>
    </xf>
    <xf numFmtId="3" fontId="109" fillId="33" borderId="15" xfId="0" applyNumberFormat="1" applyFont="1" applyFill="1" applyBorder="1" applyAlignment="1">
      <alignment horizontal="center" wrapText="1"/>
    </xf>
    <xf numFmtId="3" fontId="110" fillId="13" borderId="40" xfId="0" applyNumberFormat="1" applyFont="1" applyFill="1" applyBorder="1" applyAlignment="1">
      <alignment horizontal="center"/>
    </xf>
    <xf numFmtId="3" fontId="110" fillId="13" borderId="37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3" fontId="2" fillId="34" borderId="44" xfId="0" applyNumberFormat="1" applyFont="1" applyFill="1" applyBorder="1" applyAlignment="1">
      <alignment horizontal="center"/>
    </xf>
    <xf numFmtId="3" fontId="2" fillId="34" borderId="57" xfId="0" applyNumberFormat="1" applyFont="1" applyFill="1" applyBorder="1" applyAlignment="1">
      <alignment horizontal="center"/>
    </xf>
    <xf numFmtId="3" fontId="2" fillId="34" borderId="45" xfId="0" applyNumberFormat="1" applyFont="1" applyFill="1" applyBorder="1" applyAlignment="1">
      <alignment horizontal="center"/>
    </xf>
    <xf numFmtId="3" fontId="2" fillId="34" borderId="51" xfId="0" applyNumberFormat="1" applyFont="1" applyFill="1" applyBorder="1" applyAlignment="1">
      <alignment horizontal="center"/>
    </xf>
    <xf numFmtId="3" fontId="23" fillId="13" borderId="15" xfId="0" applyNumberFormat="1" applyFont="1" applyFill="1" applyBorder="1" applyAlignment="1">
      <alignment horizontal="center"/>
    </xf>
    <xf numFmtId="3" fontId="23" fillId="13" borderId="28" xfId="0" applyNumberFormat="1" applyFont="1" applyFill="1" applyBorder="1" applyAlignment="1">
      <alignment horizontal="center"/>
    </xf>
    <xf numFmtId="3" fontId="23" fillId="13" borderId="26" xfId="0" applyNumberFormat="1" applyFont="1" applyFill="1" applyBorder="1" applyAlignment="1">
      <alignment horizontal="center"/>
    </xf>
    <xf numFmtId="3" fontId="23" fillId="13" borderId="16" xfId="0" applyNumberFormat="1" applyFont="1" applyFill="1" applyBorder="1" applyAlignment="1">
      <alignment horizontal="center"/>
    </xf>
    <xf numFmtId="3" fontId="21" fillId="13" borderId="15" xfId="0" applyNumberFormat="1" applyFont="1" applyFill="1" applyBorder="1" applyAlignment="1">
      <alignment horizontal="center"/>
    </xf>
    <xf numFmtId="3" fontId="23" fillId="13" borderId="47" xfId="0" applyNumberFormat="1" applyFont="1" applyFill="1" applyBorder="1" applyAlignment="1">
      <alignment horizontal="center"/>
    </xf>
    <xf numFmtId="3" fontId="23" fillId="13" borderId="53" xfId="0" applyNumberFormat="1" applyFont="1" applyFill="1" applyBorder="1" applyAlignment="1">
      <alignment horizontal="center"/>
    </xf>
    <xf numFmtId="3" fontId="23" fillId="13" borderId="48" xfId="0" applyNumberFormat="1" applyFont="1" applyFill="1" applyBorder="1" applyAlignment="1">
      <alignment horizontal="center"/>
    </xf>
    <xf numFmtId="3" fontId="23" fillId="13" borderId="68" xfId="0" applyNumberFormat="1" applyFont="1" applyFill="1" applyBorder="1" applyAlignment="1">
      <alignment horizontal="center"/>
    </xf>
    <xf numFmtId="3" fontId="23" fillId="13" borderId="12" xfId="0" applyNumberFormat="1" applyFont="1" applyFill="1" applyBorder="1" applyAlignment="1">
      <alignment horizontal="center"/>
    </xf>
    <xf numFmtId="3" fontId="23" fillId="13" borderId="31" xfId="0" applyNumberFormat="1" applyFont="1" applyFill="1" applyBorder="1" applyAlignment="1">
      <alignment horizontal="center"/>
    </xf>
    <xf numFmtId="3" fontId="23" fillId="13" borderId="25" xfId="0" applyNumberFormat="1" applyFont="1" applyFill="1" applyBorder="1" applyAlignment="1">
      <alignment horizontal="center"/>
    </xf>
    <xf numFmtId="3" fontId="23" fillId="13" borderId="13" xfId="0" applyNumberFormat="1" applyFont="1" applyFill="1" applyBorder="1" applyAlignment="1">
      <alignment horizontal="center"/>
    </xf>
    <xf numFmtId="3" fontId="21" fillId="13" borderId="12" xfId="0" applyNumberFormat="1" applyFont="1" applyFill="1" applyBorder="1" applyAlignment="1">
      <alignment horizontal="center"/>
    </xf>
    <xf numFmtId="3" fontId="21" fillId="13" borderId="16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2" fillId="11" borderId="0" xfId="0" applyFont="1" applyFill="1" applyBorder="1" applyAlignment="1">
      <alignment horizontal="center" vertical="center" wrapText="1"/>
    </xf>
    <xf numFmtId="0" fontId="102" fillId="6" borderId="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10" fontId="111" fillId="0" borderId="0" xfId="0" applyNumberFormat="1" applyFont="1" applyAlignment="1">
      <alignment horizontal="center"/>
    </xf>
    <xf numFmtId="3" fontId="108" fillId="34" borderId="14" xfId="0" applyNumberFormat="1" applyFont="1" applyFill="1" applyBorder="1" applyAlignment="1">
      <alignment horizontal="center"/>
    </xf>
    <xf numFmtId="3" fontId="109" fillId="33" borderId="69" xfId="0" applyNumberFormat="1" applyFont="1" applyFill="1" applyBorder="1" applyAlignment="1">
      <alignment horizontal="center" wrapText="1"/>
    </xf>
    <xf numFmtId="10" fontId="111" fillId="0" borderId="29" xfId="0" applyNumberFormat="1" applyFont="1" applyBorder="1" applyAlignment="1">
      <alignment horizontal="center"/>
    </xf>
    <xf numFmtId="10" fontId="111" fillId="0" borderId="30" xfId="0" applyNumberFormat="1" applyFont="1" applyBorder="1" applyAlignment="1">
      <alignment horizontal="center"/>
    </xf>
    <xf numFmtId="10" fontId="112" fillId="0" borderId="28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113" fillId="0" borderId="15" xfId="0" applyNumberFormat="1" applyFont="1" applyFill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43" fillId="0" borderId="47" xfId="0" applyFont="1" applyFill="1" applyBorder="1" applyAlignment="1">
      <alignment horizontal="right"/>
    </xf>
    <xf numFmtId="0" fontId="114" fillId="0" borderId="0" xfId="0" applyFont="1" applyFill="1" applyBorder="1" applyAlignment="1">
      <alignment horizontal="right"/>
    </xf>
    <xf numFmtId="3" fontId="115" fillId="0" borderId="28" xfId="0" applyNumberFormat="1" applyFont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108" fillId="34" borderId="29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108" fillId="34" borderId="31" xfId="0" applyNumberFormat="1" applyFont="1" applyFill="1" applyBorder="1" applyAlignment="1">
      <alignment horizontal="center"/>
    </xf>
    <xf numFmtId="10" fontId="111" fillId="0" borderId="53" xfId="0" applyNumberFormat="1" applyFont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43" fillId="0" borderId="15" xfId="0" applyFont="1" applyFill="1" applyBorder="1" applyAlignment="1">
      <alignment horizontal="right"/>
    </xf>
    <xf numFmtId="3" fontId="0" fillId="0" borderId="28" xfId="0" applyNumberFormat="1" applyFill="1" applyBorder="1" applyAlignment="1">
      <alignment horizontal="center"/>
    </xf>
    <xf numFmtId="3" fontId="108" fillId="34" borderId="28" xfId="0" applyNumberFormat="1" applyFont="1" applyFill="1" applyBorder="1" applyAlignment="1">
      <alignment horizontal="center"/>
    </xf>
    <xf numFmtId="10" fontId="111" fillId="0" borderId="28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10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3" fontId="104" fillId="0" borderId="28" xfId="0" applyNumberFormat="1" applyFont="1" applyFill="1" applyBorder="1" applyAlignment="1">
      <alignment horizontal="center" vertical="center"/>
    </xf>
    <xf numFmtId="3" fontId="104" fillId="0" borderId="18" xfId="0" applyNumberFormat="1" applyFont="1" applyFill="1" applyBorder="1" applyAlignment="1">
      <alignment horizontal="center" vertical="center"/>
    </xf>
    <xf numFmtId="10" fontId="111" fillId="0" borderId="18" xfId="0" applyNumberFormat="1" applyFont="1" applyBorder="1" applyAlignment="1">
      <alignment horizontal="center" vertical="center"/>
    </xf>
    <xf numFmtId="3" fontId="104" fillId="0" borderId="47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3" fontId="104" fillId="13" borderId="15" xfId="0" applyNumberFormat="1" applyFont="1" applyFill="1" applyBorder="1" applyAlignment="1">
      <alignment horizontal="center" vertical="center"/>
    </xf>
    <xf numFmtId="3" fontId="0" fillId="13" borderId="28" xfId="0" applyNumberFormat="1" applyFill="1" applyBorder="1" applyAlignment="1">
      <alignment horizontal="center"/>
    </xf>
    <xf numFmtId="3" fontId="68" fillId="13" borderId="28" xfId="0" applyNumberFormat="1" applyFont="1" applyFill="1" applyBorder="1" applyAlignment="1">
      <alignment horizontal="center"/>
    </xf>
    <xf numFmtId="3" fontId="42" fillId="13" borderId="15" xfId="0" applyNumberFormat="1" applyFont="1" applyFill="1" applyBorder="1" applyAlignment="1">
      <alignment horizontal="center" wrapText="1"/>
    </xf>
    <xf numFmtId="3" fontId="0" fillId="13" borderId="29" xfId="0" applyNumberFormat="1" applyFill="1" applyBorder="1" applyAlignment="1">
      <alignment horizontal="center"/>
    </xf>
    <xf numFmtId="3" fontId="0" fillId="13" borderId="30" xfId="0" applyNumberFormat="1" applyFill="1" applyBorder="1" applyAlignment="1">
      <alignment horizontal="center"/>
    </xf>
    <xf numFmtId="3" fontId="0" fillId="13" borderId="57" xfId="0" applyNumberFormat="1" applyFill="1" applyBorder="1" applyAlignment="1">
      <alignment horizontal="center"/>
    </xf>
    <xf numFmtId="3" fontId="0" fillId="13" borderId="53" xfId="0" applyNumberFormat="1" applyFill="1" applyBorder="1" applyAlignment="1">
      <alignment horizontal="center"/>
    </xf>
    <xf numFmtId="3" fontId="115" fillId="13" borderId="28" xfId="0" applyNumberFormat="1" applyFont="1" applyFill="1" applyBorder="1" applyAlignment="1">
      <alignment horizontal="center"/>
    </xf>
    <xf numFmtId="3" fontId="115" fillId="0" borderId="15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16" fillId="0" borderId="0" xfId="0" applyNumberFormat="1" applyFont="1" applyBorder="1" applyAlignment="1">
      <alignment/>
    </xf>
    <xf numFmtId="9" fontId="117" fillId="36" borderId="0" xfId="61" applyNumberFormat="1" applyFont="1" applyFill="1" applyBorder="1" applyAlignment="1">
      <alignment horizontal="center" vertical="center"/>
      <protection/>
    </xf>
    <xf numFmtId="3" fontId="9" fillId="13" borderId="15" xfId="0" applyNumberFormat="1" applyFont="1" applyFill="1" applyBorder="1" applyAlignment="1">
      <alignment horizontal="center"/>
    </xf>
    <xf numFmtId="3" fontId="9" fillId="13" borderId="28" xfId="0" applyNumberFormat="1" applyFont="1" applyFill="1" applyBorder="1" applyAlignment="1">
      <alignment horizontal="center"/>
    </xf>
    <xf numFmtId="3" fontId="9" fillId="13" borderId="26" xfId="0" applyNumberFormat="1" applyFont="1" applyFill="1" applyBorder="1" applyAlignment="1">
      <alignment horizontal="center"/>
    </xf>
    <xf numFmtId="3" fontId="9" fillId="13" borderId="16" xfId="0" applyNumberFormat="1" applyFont="1" applyFill="1" applyBorder="1" applyAlignment="1">
      <alignment horizontal="center"/>
    </xf>
    <xf numFmtId="3" fontId="22" fillId="13" borderId="16" xfId="0" applyNumberFormat="1" applyFont="1" applyFill="1" applyBorder="1" applyAlignment="1">
      <alignment horizontal="center"/>
    </xf>
    <xf numFmtId="0" fontId="118" fillId="0" borderId="0" xfId="0" applyFont="1" applyAlignment="1">
      <alignment/>
    </xf>
    <xf numFmtId="3" fontId="119" fillId="0" borderId="15" xfId="0" applyNumberFormat="1" applyFont="1" applyBorder="1" applyAlignment="1">
      <alignment horizontal="center"/>
    </xf>
    <xf numFmtId="0" fontId="28" fillId="0" borderId="33" xfId="0" applyFont="1" applyFill="1" applyBorder="1" applyAlignment="1">
      <alignment horizontal="right"/>
    </xf>
    <xf numFmtId="3" fontId="14" fillId="0" borderId="35" xfId="0" applyNumberFormat="1" applyFont="1" applyFill="1" applyBorder="1" applyAlignment="1">
      <alignment horizontal="right" wrapText="1"/>
    </xf>
    <xf numFmtId="3" fontId="14" fillId="0" borderId="64" xfId="0" applyNumberFormat="1" applyFont="1" applyFill="1" applyBorder="1" applyAlignment="1">
      <alignment horizontal="right" wrapText="1"/>
    </xf>
    <xf numFmtId="3" fontId="39" fillId="13" borderId="10" xfId="0" applyNumberFormat="1" applyFont="1" applyFill="1" applyBorder="1" applyAlignment="1">
      <alignment horizontal="center" wrapText="1"/>
    </xf>
    <xf numFmtId="3" fontId="39" fillId="13" borderId="23" xfId="0" applyNumberFormat="1" applyFont="1" applyFill="1" applyBorder="1" applyAlignment="1">
      <alignment horizontal="center" wrapText="1"/>
    </xf>
    <xf numFmtId="0" fontId="39" fillId="13" borderId="20" xfId="0" applyFont="1" applyFill="1" applyBorder="1" applyAlignment="1">
      <alignment horizontal="center" wrapText="1"/>
    </xf>
    <xf numFmtId="0" fontId="46" fillId="34" borderId="0" xfId="0" applyFont="1" applyFill="1" applyAlignment="1">
      <alignment/>
    </xf>
    <xf numFmtId="3" fontId="48" fillId="33" borderId="15" xfId="0" applyNumberFormat="1" applyFont="1" applyFill="1" applyBorder="1" applyAlignment="1">
      <alignment horizontal="center" wrapText="1"/>
    </xf>
    <xf numFmtId="3" fontId="2" fillId="13" borderId="47" xfId="0" applyNumberFormat="1" applyFont="1" applyFill="1" applyBorder="1" applyAlignment="1">
      <alignment horizontal="center"/>
    </xf>
    <xf numFmtId="3" fontId="2" fillId="13" borderId="12" xfId="0" applyNumberFormat="1" applyFont="1" applyFill="1" applyBorder="1" applyAlignment="1">
      <alignment horizontal="center"/>
    </xf>
    <xf numFmtId="3" fontId="2" fillId="13" borderId="1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 vertical="center"/>
    </xf>
    <xf numFmtId="10" fontId="111" fillId="0" borderId="57" xfId="0" applyNumberFormat="1" applyFont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10" fontId="111" fillId="0" borderId="14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08" fillId="34" borderId="69" xfId="0" applyNumberFormat="1" applyFont="1" applyFill="1" applyBorder="1" applyAlignment="1">
      <alignment horizontal="center"/>
    </xf>
    <xf numFmtId="3" fontId="108" fillId="34" borderId="21" xfId="0" applyNumberFormat="1" applyFont="1" applyFill="1" applyBorder="1" applyAlignment="1">
      <alignment horizontal="center"/>
    </xf>
    <xf numFmtId="10" fontId="111" fillId="0" borderId="69" xfId="0" applyNumberFormat="1" applyFont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3" fontId="68" fillId="0" borderId="15" xfId="0" applyNumberFormat="1" applyFont="1" applyBorder="1" applyAlignment="1">
      <alignment horizontal="center"/>
    </xf>
    <xf numFmtId="3" fontId="0" fillId="13" borderId="2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3" fontId="0" fillId="13" borderId="21" xfId="0" applyNumberFormat="1" applyFill="1" applyBorder="1" applyAlignment="1">
      <alignment horizontal="center"/>
    </xf>
    <xf numFmtId="3" fontId="0" fillId="13" borderId="44" xfId="0" applyNumberFormat="1" applyFill="1" applyBorder="1" applyAlignment="1">
      <alignment horizontal="center"/>
    </xf>
    <xf numFmtId="3" fontId="0" fillId="13" borderId="47" xfId="0" applyNumberFormat="1" applyFill="1" applyBorder="1" applyAlignment="1">
      <alignment horizontal="center"/>
    </xf>
    <xf numFmtId="3" fontId="120" fillId="0" borderId="28" xfId="0" applyNumberFormat="1" applyFont="1" applyBorder="1" applyAlignment="1">
      <alignment horizontal="center"/>
    </xf>
    <xf numFmtId="10" fontId="111" fillId="0" borderId="15" xfId="0" applyNumberFormat="1" applyFont="1" applyBorder="1" applyAlignment="1">
      <alignment horizontal="center"/>
    </xf>
    <xf numFmtId="3" fontId="113" fillId="0" borderId="47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99" fillId="0" borderId="58" xfId="0" applyFont="1" applyBorder="1" applyAlignment="1">
      <alignment horizontal="center" vertical="center"/>
    </xf>
    <xf numFmtId="0" fontId="9" fillId="0" borderId="29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70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28" fillId="0" borderId="3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43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right"/>
    </xf>
    <xf numFmtId="0" fontId="28" fillId="0" borderId="52" xfId="0" applyFont="1" applyFill="1" applyBorder="1" applyAlignment="1">
      <alignment horizontal="right"/>
    </xf>
    <xf numFmtId="0" fontId="12" fillId="0" borderId="53" xfId="0" applyFont="1" applyFill="1" applyBorder="1" applyAlignment="1">
      <alignment horizontal="right"/>
    </xf>
    <xf numFmtId="0" fontId="12" fillId="0" borderId="70" xfId="0" applyFont="1" applyFill="1" applyBorder="1" applyAlignment="1">
      <alignment horizontal="right"/>
    </xf>
    <xf numFmtId="0" fontId="12" fillId="0" borderId="4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8" fillId="0" borderId="69" xfId="0" applyFont="1" applyFill="1" applyBorder="1" applyAlignment="1">
      <alignment horizontal="right"/>
    </xf>
    <xf numFmtId="0" fontId="28" fillId="0" borderId="71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11" borderId="14" xfId="0" applyFont="1" applyFill="1" applyBorder="1" applyAlignment="1">
      <alignment horizontal="right"/>
    </xf>
    <xf numFmtId="0" fontId="9" fillId="11" borderId="39" xfId="0" applyFont="1" applyFill="1" applyBorder="1" applyAlignment="1">
      <alignment horizontal="right"/>
    </xf>
    <xf numFmtId="0" fontId="9" fillId="11" borderId="23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37" fillId="0" borderId="28" xfId="0" applyFont="1" applyFill="1" applyBorder="1" applyAlignment="1" applyProtection="1">
      <alignment horizontal="right" vertical="center"/>
      <protection locked="0"/>
    </xf>
    <xf numFmtId="0" fontId="37" fillId="0" borderId="26" xfId="0" applyFont="1" applyFill="1" applyBorder="1" applyAlignment="1" applyProtection="1">
      <alignment horizontal="right" vertical="center"/>
      <protection locked="0"/>
    </xf>
    <xf numFmtId="0" fontId="28" fillId="0" borderId="22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right" wrapText="1"/>
    </xf>
    <xf numFmtId="0" fontId="28" fillId="0" borderId="25" xfId="0" applyFont="1" applyFill="1" applyBorder="1" applyAlignment="1">
      <alignment horizontal="right" wrapText="1"/>
    </xf>
    <xf numFmtId="0" fontId="37" fillId="0" borderId="53" xfId="0" applyFont="1" applyFill="1" applyBorder="1" applyAlignment="1" applyProtection="1">
      <alignment horizontal="right" vertical="center" wrapText="1"/>
      <protection locked="0"/>
    </xf>
    <xf numFmtId="0" fontId="37" fillId="0" borderId="48" xfId="0" applyFont="1" applyFill="1" applyBorder="1" applyAlignment="1" applyProtection="1">
      <alignment horizontal="right" vertical="center" wrapText="1"/>
      <protection locked="0"/>
    </xf>
    <xf numFmtId="0" fontId="37" fillId="0" borderId="30" xfId="0" applyFont="1" applyFill="1" applyBorder="1" applyAlignment="1" applyProtection="1">
      <alignment horizontal="right" vertical="center" wrapText="1"/>
      <protection locked="0"/>
    </xf>
    <xf numFmtId="0" fontId="37" fillId="0" borderId="24" xfId="0" applyFont="1" applyFill="1" applyBorder="1" applyAlignment="1" applyProtection="1">
      <alignment horizontal="right" vertical="center" wrapText="1"/>
      <protection locked="0"/>
    </xf>
    <xf numFmtId="0" fontId="37" fillId="0" borderId="29" xfId="0" applyFont="1" applyFill="1" applyBorder="1" applyAlignment="1" applyProtection="1">
      <alignment horizontal="right" vertical="center" wrapText="1"/>
      <protection locked="0"/>
    </xf>
    <xf numFmtId="0" fontId="37" fillId="0" borderId="22" xfId="0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2" fillId="13" borderId="28" xfId="0" applyFont="1" applyFill="1" applyBorder="1" applyAlignment="1">
      <alignment horizontal="center"/>
    </xf>
    <xf numFmtId="0" fontId="22" fillId="13" borderId="26" xfId="0" applyFont="1" applyFill="1" applyBorder="1" applyAlignment="1">
      <alignment horizontal="center"/>
    </xf>
    <xf numFmtId="0" fontId="8" fillId="34" borderId="69" xfId="0" applyFont="1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right"/>
    </xf>
    <xf numFmtId="0" fontId="21" fillId="34" borderId="26" xfId="0" applyFont="1" applyFill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1" fillId="34" borderId="73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1" fillId="0" borderId="0" xfId="0" applyFont="1" applyAlignment="1">
      <alignment horizontal="left" wrapText="1"/>
    </xf>
    <xf numFmtId="0" fontId="23" fillId="13" borderId="28" xfId="0" applyFont="1" applyFill="1" applyBorder="1" applyAlignment="1">
      <alignment horizontal="right"/>
    </xf>
    <xf numFmtId="0" fontId="23" fillId="13" borderId="26" xfId="0" applyFont="1" applyFill="1" applyBorder="1" applyAlignment="1">
      <alignment horizontal="right"/>
    </xf>
    <xf numFmtId="0" fontId="22" fillId="34" borderId="28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69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3" xfId="57"/>
    <cellStyle name="Milliers 4" xfId="58"/>
    <cellStyle name="Milliers 5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ourcentage 2" xfId="68"/>
    <cellStyle name="Pourcentage 3" xfId="69"/>
    <cellStyle name="Pourcentage 4" xfId="70"/>
    <cellStyle name="Pourcentage 5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18</xdr:row>
      <xdr:rowOff>95250</xdr:rowOff>
    </xdr:from>
    <xdr:to>
      <xdr:col>1</xdr:col>
      <xdr:colOff>1428750</xdr:colOff>
      <xdr:row>22</xdr:row>
      <xdr:rowOff>76200</xdr:rowOff>
    </xdr:to>
    <xdr:pic>
      <xdr:nvPicPr>
        <xdr:cNvPr id="1" name="Picture 2" descr="TGHN-256x151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1475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1\LOCALS~1\Temp\EDCTP_DM-_27192-v8-NTOUMI_NETWORKING_GRANT_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CAP-NL"/>
      <sheetName val="Uni of Buea-Cameroun"/>
      <sheetName val="Uni of Marien Ngouabi"/>
      <sheetName val="Uni of Tuebingen,Germany"/>
      <sheetName val="Uni of Yaounde 1"/>
      <sheetName val=" CERVE"/>
      <sheetName val="CIRCB"/>
      <sheetName val="MRU"/>
      <sheetName val="MIM"/>
      <sheetName val="OCEAC"/>
      <sheetName val="AMANET"/>
      <sheetName val="SUMMARY"/>
      <sheetName val="SUMMARY OF REPEATED ITE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6"/>
  <sheetViews>
    <sheetView zoomScale="68" zoomScaleNormal="68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" sqref="I3"/>
    </sheetView>
  </sheetViews>
  <sheetFormatPr defaultColWidth="11.421875" defaultRowHeight="15"/>
  <cols>
    <col min="1" max="1" width="2.140625" style="7" customWidth="1"/>
    <col min="2" max="2" width="43.57421875" style="7" customWidth="1"/>
    <col min="3" max="3" width="73.00390625" style="7" customWidth="1"/>
    <col min="4" max="4" width="15.8515625" style="7" customWidth="1"/>
    <col min="5" max="5" width="12.57421875" style="7" customWidth="1"/>
    <col min="6" max="6" width="13.7109375" style="7" customWidth="1"/>
    <col min="7" max="7" width="15.8515625" style="7" bestFit="1" customWidth="1"/>
    <col min="8" max="8" width="15.00390625" style="33" customWidth="1"/>
    <col min="9" max="9" width="17.28125" style="9" bestFit="1" customWidth="1"/>
    <col min="10" max="10" width="21.00390625" style="63" bestFit="1" customWidth="1"/>
    <col min="11" max="11" width="14.8515625" style="7" bestFit="1" customWidth="1"/>
    <col min="12" max="12" width="14.57421875" style="7" bestFit="1" customWidth="1"/>
    <col min="13" max="13" width="11.421875" style="8" customWidth="1"/>
    <col min="14" max="15" width="11.421875" style="7" customWidth="1"/>
    <col min="16" max="16" width="11.421875" style="8" customWidth="1"/>
    <col min="17" max="17" width="11.421875" style="9" customWidth="1"/>
  </cols>
  <sheetData>
    <row r="1" ht="15" thickBot="1"/>
    <row r="2" spans="1:17" s="89" customFormat="1" ht="65.25" customHeight="1" thickBot="1">
      <c r="A2" s="86"/>
      <c r="C2" s="178" t="s">
        <v>92</v>
      </c>
      <c r="D2" s="179" t="s">
        <v>99</v>
      </c>
      <c r="E2" s="180" t="s">
        <v>93</v>
      </c>
      <c r="F2" s="361" t="s">
        <v>98</v>
      </c>
      <c r="G2" s="86"/>
      <c r="H2" s="181" t="s">
        <v>19</v>
      </c>
      <c r="I2" s="427">
        <v>655.957</v>
      </c>
      <c r="J2" s="360" t="s">
        <v>204</v>
      </c>
      <c r="K2" s="86"/>
      <c r="L2" s="86"/>
      <c r="M2" s="87"/>
      <c r="N2" s="86"/>
      <c r="O2" s="86"/>
      <c r="P2" s="87"/>
      <c r="Q2" s="88"/>
    </row>
    <row r="3" ht="15" thickBot="1"/>
    <row r="4" spans="1:17" s="101" customFormat="1" ht="53.25" thickBot="1">
      <c r="A4" s="98"/>
      <c r="B4" s="104" t="s">
        <v>13</v>
      </c>
      <c r="C4" s="104" t="s">
        <v>14</v>
      </c>
      <c r="D4" s="105" t="s">
        <v>15</v>
      </c>
      <c r="E4" s="105" t="s">
        <v>16</v>
      </c>
      <c r="F4" s="207" t="s">
        <v>17</v>
      </c>
      <c r="G4" s="106" t="s">
        <v>18</v>
      </c>
      <c r="H4" s="106" t="s">
        <v>105</v>
      </c>
      <c r="I4" s="107" t="s">
        <v>94</v>
      </c>
      <c r="J4" s="108" t="s">
        <v>165</v>
      </c>
      <c r="K4" s="107" t="s">
        <v>95</v>
      </c>
      <c r="L4" s="106" t="s">
        <v>96</v>
      </c>
      <c r="M4" s="99"/>
      <c r="N4" s="98"/>
      <c r="O4" s="98"/>
      <c r="P4" s="99"/>
      <c r="Q4" s="100"/>
    </row>
    <row r="5" spans="1:17" s="20" customFormat="1" ht="13.5">
      <c r="A5" s="15"/>
      <c r="B5" s="109" t="str">
        <f>+'Project REAL EXP. 1st semester'!B8</f>
        <v>2 interviewers for baseline studies</v>
      </c>
      <c r="C5" s="110" t="str">
        <f>+'Project REAL EXP. 1st semester'!C8</f>
        <v>to be recruited</v>
      </c>
      <c r="D5" s="111">
        <v>24</v>
      </c>
      <c r="E5" s="116">
        <v>600</v>
      </c>
      <c r="F5" s="208">
        <v>1</v>
      </c>
      <c r="G5" s="112">
        <f aca="true" t="shared" si="0" ref="G5:G19">E5*F5</f>
        <v>600</v>
      </c>
      <c r="H5" s="113">
        <f aca="true" t="shared" si="1" ref="H5:H19">+G5*I$2</f>
        <v>393574.2</v>
      </c>
      <c r="I5" s="114">
        <f aca="true" t="shared" si="2" ref="I5:I12">+H5*12</f>
        <v>4722890.4</v>
      </c>
      <c r="J5" s="115">
        <f>'Project REAL EXP. 1st semester'!P5</f>
        <v>300000</v>
      </c>
      <c r="K5" s="113">
        <f aca="true" t="shared" si="3" ref="K5:K12">H5*12</f>
        <v>4722890.4</v>
      </c>
      <c r="L5" s="205">
        <v>0</v>
      </c>
      <c r="M5" s="206" t="s">
        <v>97</v>
      </c>
      <c r="N5" s="15"/>
      <c r="O5" s="15"/>
      <c r="P5" s="18"/>
      <c r="Q5" s="19"/>
    </row>
    <row r="6" spans="1:17" s="20" customFormat="1" ht="13.5">
      <c r="A6" s="15"/>
      <c r="B6" s="109" t="str">
        <f>+'Project REAL EXP. 1st semester'!B9</f>
        <v>driver for field work</v>
      </c>
      <c r="C6" s="110" t="str">
        <f>+'Project REAL EXP. 1st semester'!C9</f>
        <v>EN</v>
      </c>
      <c r="D6" s="111">
        <v>24</v>
      </c>
      <c r="E6" s="116">
        <v>600</v>
      </c>
      <c r="F6" s="208">
        <v>1</v>
      </c>
      <c r="G6" s="112">
        <f t="shared" si="0"/>
        <v>600</v>
      </c>
      <c r="H6" s="113">
        <f t="shared" si="1"/>
        <v>393574.2</v>
      </c>
      <c r="I6" s="114">
        <f t="shared" si="2"/>
        <v>4722890.4</v>
      </c>
      <c r="J6" s="115">
        <f>'Project REAL EXP. 1st semester'!P6</f>
        <v>0</v>
      </c>
      <c r="K6" s="113">
        <f t="shared" si="3"/>
        <v>4722890.4</v>
      </c>
      <c r="L6" s="205">
        <v>0</v>
      </c>
      <c r="M6" s="206" t="s">
        <v>97</v>
      </c>
      <c r="N6" s="15"/>
      <c r="O6" s="15"/>
      <c r="P6" s="18"/>
      <c r="Q6" s="19"/>
    </row>
    <row r="7" spans="1:17" s="20" customFormat="1" ht="13.5">
      <c r="A7" s="15"/>
      <c r="B7" s="109" t="str">
        <f>+'Project REAL EXP. 1st semester'!B10</f>
        <v>1 Post Doc disease 2</v>
      </c>
      <c r="C7" s="110" t="str">
        <f>+'Project REAL EXP. 1st semester'!C10</f>
        <v>KLD</v>
      </c>
      <c r="D7" s="111">
        <v>24</v>
      </c>
      <c r="E7" s="116">
        <v>280</v>
      </c>
      <c r="F7" s="208">
        <v>1</v>
      </c>
      <c r="G7" s="112">
        <f t="shared" si="0"/>
        <v>280</v>
      </c>
      <c r="H7" s="113">
        <f t="shared" si="1"/>
        <v>183667.96</v>
      </c>
      <c r="I7" s="114">
        <f t="shared" si="2"/>
        <v>2204015.52</v>
      </c>
      <c r="J7" s="115">
        <f>'Project REAL EXP. 1st semester'!P7</f>
        <v>0</v>
      </c>
      <c r="K7" s="113">
        <f t="shared" si="3"/>
        <v>2204015.52</v>
      </c>
      <c r="L7" s="205">
        <v>0</v>
      </c>
      <c r="M7" s="206" t="s">
        <v>97</v>
      </c>
      <c r="N7" s="15"/>
      <c r="O7" s="15"/>
      <c r="P7" s="18"/>
      <c r="Q7" s="19"/>
    </row>
    <row r="8" spans="1:17" s="20" customFormat="1" ht="13.5">
      <c r="A8" s="15"/>
      <c r="B8" s="109" t="str">
        <f>+'Project REAL EXP. 1st semester'!B11</f>
        <v>1 Junior Doctor disease 2</v>
      </c>
      <c r="C8" s="110" t="str">
        <f>+'Project REAL EXP. 1st semester'!C11</f>
        <v>to be recruited</v>
      </c>
      <c r="D8" s="111">
        <v>24</v>
      </c>
      <c r="E8" s="116">
        <v>200</v>
      </c>
      <c r="F8" s="208">
        <v>2</v>
      </c>
      <c r="G8" s="112">
        <f t="shared" si="0"/>
        <v>400</v>
      </c>
      <c r="H8" s="113">
        <f t="shared" si="1"/>
        <v>262382.8</v>
      </c>
      <c r="I8" s="114">
        <f t="shared" si="2"/>
        <v>3148593.5999999996</v>
      </c>
      <c r="J8" s="115">
        <f>'Project REAL EXP. 1st semester'!P8</f>
        <v>0</v>
      </c>
      <c r="K8" s="113">
        <f t="shared" si="3"/>
        <v>3148593.5999999996</v>
      </c>
      <c r="L8" s="205">
        <v>0</v>
      </c>
      <c r="M8" s="206" t="s">
        <v>97</v>
      </c>
      <c r="N8" s="15"/>
      <c r="O8" s="15"/>
      <c r="P8" s="18"/>
      <c r="Q8" s="19"/>
    </row>
    <row r="9" spans="1:17" s="20" customFormat="1" ht="13.5">
      <c r="A9" s="15"/>
      <c r="B9" s="109" t="str">
        <f>+'Project REAL EXP. 1st semester'!B12</f>
        <v>1 nurse Lab disease 2</v>
      </c>
      <c r="C9" s="110" t="str">
        <f>+'Project REAL EXP. 1st semester'!C12</f>
        <v>to be recruited</v>
      </c>
      <c r="D9" s="111">
        <v>24</v>
      </c>
      <c r="E9" s="116">
        <v>250</v>
      </c>
      <c r="F9" s="208">
        <v>1</v>
      </c>
      <c r="G9" s="112">
        <f t="shared" si="0"/>
        <v>250</v>
      </c>
      <c r="H9" s="113">
        <f t="shared" si="1"/>
        <v>163989.25</v>
      </c>
      <c r="I9" s="114">
        <f t="shared" si="2"/>
        <v>1967871</v>
      </c>
      <c r="J9" s="115">
        <f>'Project REAL EXP. 1st semester'!P9</f>
        <v>0</v>
      </c>
      <c r="K9" s="113">
        <f t="shared" si="3"/>
        <v>1967871</v>
      </c>
      <c r="L9" s="205">
        <v>0</v>
      </c>
      <c r="M9" s="206" t="s">
        <v>97</v>
      </c>
      <c r="N9" s="15"/>
      <c r="O9" s="15"/>
      <c r="P9" s="18"/>
      <c r="Q9" s="19"/>
    </row>
    <row r="10" spans="1:17" s="20" customFormat="1" ht="13.5">
      <c r="A10" s="15"/>
      <c r="B10" s="109" t="str">
        <f>+'Project REAL EXP. 1st semester'!B13</f>
        <v>Data Manager-Coordination</v>
      </c>
      <c r="C10" s="110" t="str">
        <f>+'Project REAL EXP. 1st semester'!C13</f>
        <v>to be recruited</v>
      </c>
      <c r="D10" s="111">
        <v>24</v>
      </c>
      <c r="E10" s="116">
        <v>600</v>
      </c>
      <c r="F10" s="208">
        <v>1</v>
      </c>
      <c r="G10" s="112">
        <f t="shared" si="0"/>
        <v>600</v>
      </c>
      <c r="H10" s="113">
        <f t="shared" si="1"/>
        <v>393574.2</v>
      </c>
      <c r="I10" s="114">
        <f t="shared" si="2"/>
        <v>4722890.4</v>
      </c>
      <c r="J10" s="115">
        <f>'Project REAL EXP. 1st semester'!P10</f>
        <v>0</v>
      </c>
      <c r="K10" s="113">
        <f t="shared" si="3"/>
        <v>4722890.4</v>
      </c>
      <c r="L10" s="205">
        <v>0</v>
      </c>
      <c r="M10" s="206" t="s">
        <v>97</v>
      </c>
      <c r="N10" s="15"/>
      <c r="O10" s="15"/>
      <c r="P10" s="18"/>
      <c r="Q10" s="19"/>
    </row>
    <row r="11" spans="1:17" s="20" customFormat="1" ht="13.5">
      <c r="A11" s="15"/>
      <c r="B11" s="109" t="str">
        <f>+'Project REAL EXP. 1st semester'!B14</f>
        <v>Local Coordinator disease 1</v>
      </c>
      <c r="C11" s="110" t="str">
        <f>+'Project REAL EXP. 1st semester'!C14</f>
        <v>Dr. XXX</v>
      </c>
      <c r="D11" s="111">
        <v>24</v>
      </c>
      <c r="E11" s="116">
        <v>600</v>
      </c>
      <c r="F11" s="208">
        <v>1</v>
      </c>
      <c r="G11" s="112">
        <f t="shared" si="0"/>
        <v>600</v>
      </c>
      <c r="H11" s="113">
        <f t="shared" si="1"/>
        <v>393574.2</v>
      </c>
      <c r="I11" s="114">
        <f t="shared" si="2"/>
        <v>4722890.4</v>
      </c>
      <c r="J11" s="115">
        <f>'Project REAL EXP. 1st semester'!P11</f>
        <v>0</v>
      </c>
      <c r="K11" s="113">
        <f t="shared" si="3"/>
        <v>4722890.4</v>
      </c>
      <c r="L11" s="205">
        <v>0</v>
      </c>
      <c r="M11" s="206" t="s">
        <v>97</v>
      </c>
      <c r="N11" s="15"/>
      <c r="O11" s="15"/>
      <c r="P11" s="18"/>
      <c r="Q11" s="19"/>
    </row>
    <row r="12" spans="1:17" s="20" customFormat="1" ht="13.5">
      <c r="A12" s="15"/>
      <c r="B12" s="109" t="str">
        <f>+'Project REAL EXP. 1st semester'!B15</f>
        <v>Clinical researcher</v>
      </c>
      <c r="C12" s="110" t="str">
        <f>+'Project REAL EXP. 1st semester'!C15</f>
        <v>KIL</v>
      </c>
      <c r="D12" s="111">
        <v>24</v>
      </c>
      <c r="E12" s="116">
        <v>280</v>
      </c>
      <c r="F12" s="208">
        <v>1</v>
      </c>
      <c r="G12" s="112">
        <f t="shared" si="0"/>
        <v>280</v>
      </c>
      <c r="H12" s="113">
        <f t="shared" si="1"/>
        <v>183667.96</v>
      </c>
      <c r="I12" s="114">
        <f t="shared" si="2"/>
        <v>2204015.52</v>
      </c>
      <c r="J12" s="115">
        <f>'Project REAL EXP. 1st semester'!P12</f>
        <v>0</v>
      </c>
      <c r="K12" s="113">
        <f t="shared" si="3"/>
        <v>2204015.52</v>
      </c>
      <c r="L12" s="205">
        <v>0</v>
      </c>
      <c r="M12" s="206" t="s">
        <v>97</v>
      </c>
      <c r="N12" s="15"/>
      <c r="O12" s="15"/>
      <c r="P12" s="18"/>
      <c r="Q12" s="19"/>
    </row>
    <row r="13" spans="1:17" s="20" customFormat="1" ht="13.5">
      <c r="A13" s="15"/>
      <c r="B13" s="109" t="str">
        <f>+'Project REAL EXP. 1st semester'!B16</f>
        <v>1 technician  Lab disease 1</v>
      </c>
      <c r="C13" s="110" t="str">
        <f>+'Project REAL EXP. 1st semester'!C16</f>
        <v>MNP</v>
      </c>
      <c r="D13" s="111">
        <v>24</v>
      </c>
      <c r="E13" s="111">
        <v>200</v>
      </c>
      <c r="F13" s="208">
        <v>1</v>
      </c>
      <c r="G13" s="112">
        <f t="shared" si="0"/>
        <v>200</v>
      </c>
      <c r="H13" s="113">
        <f t="shared" si="1"/>
        <v>131191.4</v>
      </c>
      <c r="I13" s="114">
        <f>+H13*4</f>
        <v>524765.6</v>
      </c>
      <c r="J13" s="115">
        <f>'Project REAL EXP. 1st semester'!P13</f>
        <v>0</v>
      </c>
      <c r="K13" s="113">
        <f>H13*10</f>
        <v>1311914</v>
      </c>
      <c r="L13" s="112">
        <f>H13*10</f>
        <v>1311914</v>
      </c>
      <c r="M13" s="206" t="s">
        <v>190</v>
      </c>
      <c r="N13" s="15"/>
      <c r="O13" s="15"/>
      <c r="P13" s="18"/>
      <c r="Q13" s="19"/>
    </row>
    <row r="14" spans="1:17" s="20" customFormat="1" ht="13.5">
      <c r="A14" s="15"/>
      <c r="B14" s="109" t="str">
        <f>+'Project REAL EXP. 1st semester'!B17</f>
        <v>4 PhD students </v>
      </c>
      <c r="C14" s="110" t="str">
        <f>+'Project REAL EXP. 1st semester'!C17</f>
        <v>GON/
HVP/VNT/ENP</v>
      </c>
      <c r="D14" s="116">
        <v>36</v>
      </c>
      <c r="E14" s="116">
        <v>1500</v>
      </c>
      <c r="F14" s="208">
        <v>0.2</v>
      </c>
      <c r="G14" s="112">
        <f t="shared" si="0"/>
        <v>300</v>
      </c>
      <c r="H14" s="113">
        <f t="shared" si="1"/>
        <v>196787.1</v>
      </c>
      <c r="I14" s="114">
        <f aca="true" t="shared" si="4" ref="I14:I19">+H14*12</f>
        <v>2361445.2</v>
      </c>
      <c r="J14" s="115">
        <f>'Project REAL EXP. 1st semester'!P14</f>
        <v>1560000</v>
      </c>
      <c r="K14" s="113">
        <f aca="true" t="shared" si="5" ref="K14:K19">H14*12</f>
        <v>2361445.2</v>
      </c>
      <c r="L14" s="112">
        <f aca="true" t="shared" si="6" ref="L14:L19">+H14*12</f>
        <v>2361445.2</v>
      </c>
      <c r="M14" s="18"/>
      <c r="N14" s="15"/>
      <c r="O14" s="15"/>
      <c r="P14" s="18"/>
      <c r="Q14" s="19"/>
    </row>
    <row r="15" spans="1:17" s="20" customFormat="1" ht="13.5">
      <c r="A15" s="15"/>
      <c r="B15" s="109" t="str">
        <f>+'Project REAL EXP. 1st semester'!B18</f>
        <v>Bioststistician</v>
      </c>
      <c r="C15" s="110" t="str">
        <f>+'Project REAL EXP. 1st semester'!C18</f>
        <v>KLJ</v>
      </c>
      <c r="D15" s="116">
        <v>36</v>
      </c>
      <c r="E15" s="116">
        <v>1000</v>
      </c>
      <c r="F15" s="208">
        <v>1</v>
      </c>
      <c r="G15" s="112">
        <f t="shared" si="0"/>
        <v>1000</v>
      </c>
      <c r="H15" s="113">
        <f t="shared" si="1"/>
        <v>655957</v>
      </c>
      <c r="I15" s="114">
        <f t="shared" si="4"/>
        <v>7871484</v>
      </c>
      <c r="J15" s="115">
        <f>'Project REAL EXP. 1st semester'!P15</f>
        <v>3250000</v>
      </c>
      <c r="K15" s="113">
        <f t="shared" si="5"/>
        <v>7871484</v>
      </c>
      <c r="L15" s="112">
        <f t="shared" si="6"/>
        <v>7871484</v>
      </c>
      <c r="M15" s="18"/>
      <c r="N15" s="15"/>
      <c r="O15" s="15"/>
      <c r="P15" s="18"/>
      <c r="Q15" s="19"/>
    </row>
    <row r="16" spans="1:17" s="20" customFormat="1" ht="13.5">
      <c r="A16" s="15"/>
      <c r="B16" s="109" t="str">
        <f>+'Project REAL EXP. 1st semester'!B19</f>
        <v>finance officer</v>
      </c>
      <c r="C16" s="110" t="str">
        <f>+'Project REAL EXP. 1st semester'!C19</f>
        <v>AM</v>
      </c>
      <c r="D16" s="116">
        <v>36</v>
      </c>
      <c r="E16" s="116">
        <v>280</v>
      </c>
      <c r="F16" s="208">
        <v>1</v>
      </c>
      <c r="G16" s="112">
        <f t="shared" si="0"/>
        <v>280</v>
      </c>
      <c r="H16" s="113">
        <f t="shared" si="1"/>
        <v>183667.96</v>
      </c>
      <c r="I16" s="114">
        <f t="shared" si="4"/>
        <v>2204015.52</v>
      </c>
      <c r="J16" s="115">
        <f>'Project REAL EXP. 1st semester'!P16</f>
        <v>0</v>
      </c>
      <c r="K16" s="113">
        <f t="shared" si="5"/>
        <v>2204015.52</v>
      </c>
      <c r="L16" s="112">
        <f t="shared" si="6"/>
        <v>2204015.52</v>
      </c>
      <c r="M16" s="18"/>
      <c r="N16" s="15"/>
      <c r="O16" s="15"/>
      <c r="P16" s="18"/>
      <c r="Q16" s="19"/>
    </row>
    <row r="17" spans="1:17" s="20" customFormat="1" ht="13.5">
      <c r="A17" s="15"/>
      <c r="B17" s="109" t="str">
        <f>+'Project REAL EXP. 1st semester'!B20</f>
        <v>Project Manager</v>
      </c>
      <c r="C17" s="110" t="str">
        <f>+'Project REAL EXP. 1st semester'!C20</f>
        <v>FVN</v>
      </c>
      <c r="D17" s="116">
        <v>36</v>
      </c>
      <c r="E17" s="116">
        <v>1600</v>
      </c>
      <c r="F17" s="208">
        <v>1</v>
      </c>
      <c r="G17" s="112">
        <f t="shared" si="0"/>
        <v>1600</v>
      </c>
      <c r="H17" s="113">
        <f t="shared" si="1"/>
        <v>1049531.2</v>
      </c>
      <c r="I17" s="114">
        <f t="shared" si="4"/>
        <v>12594374.399999999</v>
      </c>
      <c r="J17" s="115">
        <f>'Project REAL EXP. 1st semester'!P17</f>
        <v>1560000</v>
      </c>
      <c r="K17" s="113">
        <f t="shared" si="5"/>
        <v>12594374.399999999</v>
      </c>
      <c r="L17" s="112">
        <f t="shared" si="6"/>
        <v>12594374.399999999</v>
      </c>
      <c r="M17" s="18"/>
      <c r="N17" s="15"/>
      <c r="O17" s="15"/>
      <c r="P17" s="18"/>
      <c r="Q17" s="19"/>
    </row>
    <row r="18" spans="1:17" s="20" customFormat="1" ht="13.5">
      <c r="A18" s="15"/>
      <c r="B18" s="109" t="str">
        <f>+'Project REAL EXP. 1st semester'!B21</f>
        <v>1 lab technicien disease 2</v>
      </c>
      <c r="C18" s="110" t="str">
        <f>+'Project REAL EXP. 1st semester'!C21</f>
        <v>to be recruited</v>
      </c>
      <c r="D18" s="116">
        <v>36</v>
      </c>
      <c r="E18" s="116">
        <v>380</v>
      </c>
      <c r="F18" s="208">
        <v>0.5</v>
      </c>
      <c r="G18" s="112">
        <f t="shared" si="0"/>
        <v>190</v>
      </c>
      <c r="H18" s="113">
        <f t="shared" si="1"/>
        <v>124631.83</v>
      </c>
      <c r="I18" s="114">
        <f t="shared" si="4"/>
        <v>1495581.96</v>
      </c>
      <c r="J18" s="115">
        <f>'Project REAL EXP. 1st semester'!P18</f>
        <v>0</v>
      </c>
      <c r="K18" s="113">
        <f t="shared" si="5"/>
        <v>1495581.96</v>
      </c>
      <c r="L18" s="112">
        <f t="shared" si="6"/>
        <v>1495581.96</v>
      </c>
      <c r="M18" s="18"/>
      <c r="N18" s="15"/>
      <c r="O18" s="15"/>
      <c r="P18" s="18"/>
      <c r="Q18" s="19"/>
    </row>
    <row r="19" spans="1:17" s="20" customFormat="1" ht="14.25" thickBot="1">
      <c r="A19" s="15"/>
      <c r="B19" s="109" t="str">
        <f>+'Project REAL EXP. 1st semester'!B22</f>
        <v>Local Coordinator disease 2</v>
      </c>
      <c r="C19" s="110" t="str">
        <f>+'Project REAL EXP. 1st semester'!C22</f>
        <v>AMD</v>
      </c>
      <c r="D19" s="116">
        <v>36</v>
      </c>
      <c r="E19" s="116">
        <v>2500</v>
      </c>
      <c r="F19" s="208">
        <v>0.2</v>
      </c>
      <c r="G19" s="112">
        <f t="shared" si="0"/>
        <v>500</v>
      </c>
      <c r="H19" s="113">
        <f t="shared" si="1"/>
        <v>327978.5</v>
      </c>
      <c r="I19" s="114">
        <f t="shared" si="4"/>
        <v>3935742</v>
      </c>
      <c r="J19" s="115">
        <f>'Project REAL EXP. 1st semester'!P19</f>
        <v>437500</v>
      </c>
      <c r="K19" s="113">
        <f t="shared" si="5"/>
        <v>3935742</v>
      </c>
      <c r="L19" s="112">
        <f t="shared" si="6"/>
        <v>3935742</v>
      </c>
      <c r="M19" s="18"/>
      <c r="N19" s="15"/>
      <c r="O19" s="15"/>
      <c r="P19" s="18"/>
      <c r="Q19" s="19"/>
    </row>
    <row r="20" spans="1:17" s="26" customFormat="1" ht="15">
      <c r="A20" s="23"/>
      <c r="B20" s="447" t="s">
        <v>100</v>
      </c>
      <c r="C20" s="448"/>
      <c r="D20" s="448"/>
      <c r="E20" s="448"/>
      <c r="F20" s="449"/>
      <c r="G20" s="102"/>
      <c r="H20" s="103">
        <f>SUM(H5:H19)</f>
        <v>5037749.76</v>
      </c>
      <c r="I20" s="90">
        <f>SUM(I5:I19)</f>
        <v>59403465.92</v>
      </c>
      <c r="J20" s="91">
        <f>SUM(J5:J19)</f>
        <v>7107500</v>
      </c>
      <c r="K20" s="103">
        <f>SUM(K5:K19)</f>
        <v>60190614.32</v>
      </c>
      <c r="L20" s="102">
        <f>SUM(L5:L19)</f>
        <v>31774557.08</v>
      </c>
      <c r="M20" s="24"/>
      <c r="N20" s="23"/>
      <c r="O20" s="23"/>
      <c r="P20" s="24"/>
      <c r="Q20" s="25"/>
    </row>
    <row r="21" spans="2:12" ht="15.75" thickBot="1">
      <c r="B21" s="450" t="s">
        <v>101</v>
      </c>
      <c r="C21" s="451"/>
      <c r="D21" s="451"/>
      <c r="E21" s="451"/>
      <c r="F21" s="452"/>
      <c r="G21" s="117">
        <f>SUM(G5:G19)</f>
        <v>7680</v>
      </c>
      <c r="H21" s="118">
        <f>H20/$I$2</f>
        <v>7680</v>
      </c>
      <c r="I21" s="119">
        <f>I20/$I$2</f>
        <v>90560</v>
      </c>
      <c r="J21" s="120">
        <f>J20/$I$2</f>
        <v>10835.313900148944</v>
      </c>
      <c r="K21" s="182">
        <f>K20/$I$2</f>
        <v>91760</v>
      </c>
      <c r="L21" s="173">
        <f>L20/$I$2</f>
        <v>48440</v>
      </c>
    </row>
    <row r="22" spans="1:17" s="26" customFormat="1" ht="15">
      <c r="A22" s="23"/>
      <c r="B22" s="471" t="s">
        <v>112</v>
      </c>
      <c r="C22" s="472"/>
      <c r="D22" s="472"/>
      <c r="E22" s="472"/>
      <c r="F22" s="473"/>
      <c r="G22" s="121"/>
      <c r="H22" s="122"/>
      <c r="I22" s="123">
        <f>'analasis of sub contract budget'!C12</f>
        <v>0</v>
      </c>
      <c r="J22" s="124">
        <f>'analasis of sub contract budget'!D12</f>
        <v>0</v>
      </c>
      <c r="K22" s="183">
        <f>K23*$I$2</f>
        <v>16398925</v>
      </c>
      <c r="L22" s="121">
        <f>L23*$I$2</f>
        <v>12069608.8</v>
      </c>
      <c r="M22" s="359" t="s">
        <v>113</v>
      </c>
      <c r="N22" s="23"/>
      <c r="O22" s="23"/>
      <c r="P22" s="24"/>
      <c r="Q22" s="25"/>
    </row>
    <row r="23" spans="2:12" ht="15.75" thickBot="1">
      <c r="B23" s="459" t="s">
        <v>102</v>
      </c>
      <c r="C23" s="460"/>
      <c r="D23" s="460"/>
      <c r="E23" s="460"/>
      <c r="F23" s="461"/>
      <c r="G23" s="125"/>
      <c r="H23" s="126"/>
      <c r="I23" s="119">
        <f>+I22/$I$2</f>
        <v>0</v>
      </c>
      <c r="J23" s="120">
        <f>J22/$I$2</f>
        <v>0</v>
      </c>
      <c r="K23" s="182">
        <v>25000</v>
      </c>
      <c r="L23" s="173">
        <v>18400</v>
      </c>
    </row>
    <row r="24" spans="1:17" s="26" customFormat="1" ht="15">
      <c r="A24" s="23"/>
      <c r="B24" s="462" t="s">
        <v>103</v>
      </c>
      <c r="C24" s="463"/>
      <c r="D24" s="463"/>
      <c r="E24" s="463"/>
      <c r="F24" s="474"/>
      <c r="G24" s="127"/>
      <c r="H24" s="128"/>
      <c r="I24" s="123">
        <f>'analasis of sub contract budget'!C13</f>
        <v>0</v>
      </c>
      <c r="J24" s="124">
        <f>'analasis of sub contract budget'!D13</f>
        <v>0</v>
      </c>
      <c r="K24" s="183"/>
      <c r="L24" s="121"/>
      <c r="M24" s="24"/>
      <c r="N24" s="23"/>
      <c r="O24" s="23"/>
      <c r="P24" s="24"/>
      <c r="Q24" s="25"/>
    </row>
    <row r="25" spans="2:12" ht="15.75" thickBot="1">
      <c r="B25" s="459" t="s">
        <v>104</v>
      </c>
      <c r="C25" s="460"/>
      <c r="D25" s="460"/>
      <c r="E25" s="460"/>
      <c r="F25" s="461"/>
      <c r="G25" s="117"/>
      <c r="H25" s="129"/>
      <c r="I25" s="335">
        <f>+I24/$I$2</f>
        <v>0</v>
      </c>
      <c r="J25" s="130">
        <f>+J24/$I$2</f>
        <v>0</v>
      </c>
      <c r="K25" s="182"/>
      <c r="L25" s="173"/>
    </row>
    <row r="26" spans="2:13" ht="15" thickBot="1">
      <c r="B26" s="478" t="s">
        <v>23</v>
      </c>
      <c r="C26" s="479"/>
      <c r="D26" s="209">
        <v>12</v>
      </c>
      <c r="E26" s="210"/>
      <c r="F26" s="211"/>
      <c r="G26" s="131"/>
      <c r="H26" s="132"/>
      <c r="I26" s="133"/>
      <c r="J26" s="134"/>
      <c r="K26" s="184"/>
      <c r="L26" s="185"/>
      <c r="M26" s="97"/>
    </row>
    <row r="27" spans="2:12" ht="15">
      <c r="B27" s="469" t="s">
        <v>24</v>
      </c>
      <c r="C27" s="470"/>
      <c r="D27" s="470"/>
      <c r="E27" s="470"/>
      <c r="F27" s="477"/>
      <c r="G27" s="121"/>
      <c r="H27" s="135"/>
      <c r="I27" s="136">
        <f>I28*$I$2</f>
        <v>16398925</v>
      </c>
      <c r="J27" s="124">
        <f>'Project REAL EXP. 1st semester'!P25</f>
        <v>0</v>
      </c>
      <c r="K27" s="183">
        <v>0</v>
      </c>
      <c r="L27" s="121">
        <v>0</v>
      </c>
    </row>
    <row r="28" spans="2:12" ht="15.75" thickBot="1">
      <c r="B28" s="459" t="s">
        <v>25</v>
      </c>
      <c r="C28" s="460"/>
      <c r="D28" s="460"/>
      <c r="E28" s="460"/>
      <c r="F28" s="461"/>
      <c r="G28" s="137"/>
      <c r="H28" s="138"/>
      <c r="I28" s="336">
        <v>25000</v>
      </c>
      <c r="J28" s="120">
        <f>J27/$I$2</f>
        <v>0</v>
      </c>
      <c r="K28" s="182">
        <v>0</v>
      </c>
      <c r="L28" s="173">
        <v>0</v>
      </c>
    </row>
    <row r="29" spans="2:12" ht="15" customHeight="1">
      <c r="B29" s="212" t="s">
        <v>26</v>
      </c>
      <c r="C29" s="213" t="s">
        <v>194</v>
      </c>
      <c r="D29" s="243">
        <v>12</v>
      </c>
      <c r="E29" s="214"/>
      <c r="F29" s="215"/>
      <c r="G29" s="140"/>
      <c r="H29" s="141"/>
      <c r="I29" s="142">
        <f>20700*I2</f>
        <v>13578309.9</v>
      </c>
      <c r="J29" s="143">
        <f>+'Project REAL EXP. 1st semester'!P31</f>
        <v>0</v>
      </c>
      <c r="K29" s="186">
        <v>0</v>
      </c>
      <c r="L29" s="144">
        <v>0</v>
      </c>
    </row>
    <row r="30" spans="1:17" s="20" customFormat="1" ht="12.75" customHeight="1">
      <c r="A30" s="15"/>
      <c r="B30" s="216" t="s">
        <v>27</v>
      </c>
      <c r="C30" s="217" t="s">
        <v>195</v>
      </c>
      <c r="D30" s="243">
        <v>12</v>
      </c>
      <c r="E30" s="218"/>
      <c r="F30" s="219"/>
      <c r="G30" s="144"/>
      <c r="H30" s="145"/>
      <c r="I30" s="142">
        <f>21700*I2</f>
        <v>14234266.9</v>
      </c>
      <c r="J30" s="143">
        <f>+'Project REAL EXP. 1st semester'!P37</f>
        <v>0</v>
      </c>
      <c r="K30" s="186">
        <v>0</v>
      </c>
      <c r="L30" s="144">
        <v>0</v>
      </c>
      <c r="M30" s="18"/>
      <c r="N30" s="15"/>
      <c r="O30" s="15"/>
      <c r="P30" s="18"/>
      <c r="Q30" s="19"/>
    </row>
    <row r="31" spans="1:17" s="20" customFormat="1" ht="12.75" customHeight="1">
      <c r="A31" s="15"/>
      <c r="B31" s="220" t="s">
        <v>28</v>
      </c>
      <c r="C31" s="221" t="s">
        <v>196</v>
      </c>
      <c r="D31" s="243">
        <v>12</v>
      </c>
      <c r="E31" s="218"/>
      <c r="F31" s="219"/>
      <c r="G31" s="144"/>
      <c r="H31" s="145"/>
      <c r="I31" s="142">
        <v>0</v>
      </c>
      <c r="J31" s="143">
        <f>+'Project REAL EXP. 1st semester'!P43</f>
        <v>0</v>
      </c>
      <c r="K31" s="187">
        <f>20700*I2</f>
        <v>13578309.9</v>
      </c>
      <c r="L31" s="144">
        <v>0</v>
      </c>
      <c r="M31" s="18"/>
      <c r="N31" s="15"/>
      <c r="O31" s="15"/>
      <c r="P31" s="18"/>
      <c r="Q31" s="19"/>
    </row>
    <row r="32" spans="1:17" s="20" customFormat="1" ht="13.5" customHeight="1" thickBot="1">
      <c r="A32" s="15"/>
      <c r="B32" s="222" t="s">
        <v>29</v>
      </c>
      <c r="C32" s="223" t="s">
        <v>197</v>
      </c>
      <c r="D32" s="243">
        <v>12</v>
      </c>
      <c r="E32" s="224"/>
      <c r="F32" s="225"/>
      <c r="G32" s="146"/>
      <c r="H32" s="147"/>
      <c r="I32" s="142">
        <v>0</v>
      </c>
      <c r="J32" s="143">
        <f>+'Project REAL EXP. 1st semester'!P49</f>
        <v>0</v>
      </c>
      <c r="K32" s="187">
        <f>20600*I2</f>
        <v>13512714.2</v>
      </c>
      <c r="L32" s="144">
        <v>0</v>
      </c>
      <c r="M32" s="18"/>
      <c r="N32" s="15"/>
      <c r="O32" s="15"/>
      <c r="P32" s="18"/>
      <c r="Q32" s="19"/>
    </row>
    <row r="33" spans="1:17" s="26" customFormat="1" ht="15">
      <c r="A33" s="23"/>
      <c r="B33" s="469" t="s">
        <v>30</v>
      </c>
      <c r="C33" s="470"/>
      <c r="D33" s="470"/>
      <c r="E33" s="470"/>
      <c r="F33" s="477"/>
      <c r="G33" s="121"/>
      <c r="H33" s="135"/>
      <c r="I33" s="136">
        <f>I34*$I$2</f>
        <v>27812576.8</v>
      </c>
      <c r="J33" s="124">
        <f>SUM(J29:J32)</f>
        <v>0</v>
      </c>
      <c r="K33" s="183">
        <f>SUM(K29:K32)</f>
        <v>27091024.1</v>
      </c>
      <c r="L33" s="121">
        <v>0</v>
      </c>
      <c r="M33" s="24"/>
      <c r="N33" s="23"/>
      <c r="O33" s="23"/>
      <c r="P33" s="24"/>
      <c r="Q33" s="25"/>
    </row>
    <row r="34" spans="2:12" ht="15.75" thickBot="1">
      <c r="B34" s="459" t="s">
        <v>31</v>
      </c>
      <c r="C34" s="460"/>
      <c r="D34" s="460"/>
      <c r="E34" s="460"/>
      <c r="F34" s="461"/>
      <c r="G34" s="137"/>
      <c r="H34" s="138"/>
      <c r="I34" s="139">
        <v>42400</v>
      </c>
      <c r="J34" s="120">
        <f>J33/$I$2</f>
        <v>0</v>
      </c>
      <c r="K34" s="182">
        <f>K33/$I$2</f>
        <v>41300</v>
      </c>
      <c r="L34" s="173">
        <v>0</v>
      </c>
    </row>
    <row r="35" spans="2:12" ht="14.25">
      <c r="B35" s="455" t="str">
        <f>'Project REAL EXP. 1st semester'!B51:C51</f>
        <v> renovation WC + office</v>
      </c>
      <c r="C35" s="480"/>
      <c r="D35" s="414">
        <v>36</v>
      </c>
      <c r="E35" s="214"/>
      <c r="F35" s="215"/>
      <c r="G35" s="140"/>
      <c r="H35" s="141"/>
      <c r="I35" s="142"/>
      <c r="J35" s="143">
        <f>'Project REAL EXP. 1st semester'!P51</f>
        <v>1949250</v>
      </c>
      <c r="K35" s="186"/>
      <c r="L35" s="144"/>
    </row>
    <row r="36" spans="2:12" ht="14.25">
      <c r="B36" s="453" t="str">
        <f>'Project REAL EXP. 1st semester'!B52:C52</f>
        <v>Internet ( installation+monthly due)+  sattelite dish</v>
      </c>
      <c r="C36" s="454"/>
      <c r="D36" s="244">
        <v>36</v>
      </c>
      <c r="E36" s="227"/>
      <c r="F36" s="228"/>
      <c r="G36" s="148"/>
      <c r="H36" s="149"/>
      <c r="I36" s="142"/>
      <c r="J36" s="143">
        <f>'Project REAL EXP. 1st semester'!P52</f>
        <v>4446950</v>
      </c>
      <c r="K36" s="186"/>
      <c r="L36" s="144"/>
    </row>
    <row r="37" spans="2:12" ht="14.25">
      <c r="B37" s="453" t="str">
        <f>'Project REAL EXP. 1st semester'!B53:C53</f>
        <v>purchase / installation generator group </v>
      </c>
      <c r="C37" s="454"/>
      <c r="D37" s="226">
        <v>36</v>
      </c>
      <c r="E37" s="227"/>
      <c r="F37" s="228"/>
      <c r="G37" s="148"/>
      <c r="H37" s="149"/>
      <c r="I37" s="142"/>
      <c r="J37" s="143">
        <f>'Project REAL EXP. 1st semester'!P53</f>
        <v>834000</v>
      </c>
      <c r="K37" s="186"/>
      <c r="L37" s="144"/>
    </row>
    <row r="38" spans="2:12" ht="14.25">
      <c r="B38" s="453" t="str">
        <f>'Project REAL EXP. 1st semester'!B54:C54</f>
        <v> renovation Hospital Laboratory</v>
      </c>
      <c r="C38" s="454"/>
      <c r="D38" s="244">
        <v>36</v>
      </c>
      <c r="E38" s="230"/>
      <c r="F38" s="231"/>
      <c r="G38" s="150"/>
      <c r="H38" s="151"/>
      <c r="I38" s="152"/>
      <c r="J38" s="115">
        <f>'Project REAL EXP. 1st semester'!P54</f>
        <v>0</v>
      </c>
      <c r="K38" s="186"/>
      <c r="L38" s="144"/>
    </row>
    <row r="39" spans="1:17" s="20" customFormat="1" ht="14.25" thickBot="1">
      <c r="A39" s="15"/>
      <c r="B39" s="457" t="str">
        <f>'Project REAL EXP. 1st semester'!B55:C55</f>
        <v> renovation Lab P2 University </v>
      </c>
      <c r="C39" s="481"/>
      <c r="D39" s="243">
        <v>36</v>
      </c>
      <c r="E39" s="224"/>
      <c r="F39" s="225"/>
      <c r="G39" s="146"/>
      <c r="H39" s="147"/>
      <c r="I39" s="142"/>
      <c r="J39" s="143">
        <f>'Project REAL EXP. 1st semester'!P55</f>
        <v>0</v>
      </c>
      <c r="K39" s="186"/>
      <c r="L39" s="144"/>
      <c r="M39" s="18"/>
      <c r="N39" s="15"/>
      <c r="O39" s="15"/>
      <c r="P39" s="18"/>
      <c r="Q39" s="19"/>
    </row>
    <row r="40" spans="1:17" s="26" customFormat="1" ht="15">
      <c r="A40" s="23"/>
      <c r="B40" s="469" t="s">
        <v>33</v>
      </c>
      <c r="C40" s="470"/>
      <c r="D40" s="470"/>
      <c r="E40" s="470"/>
      <c r="F40" s="477"/>
      <c r="G40" s="127"/>
      <c r="H40" s="153"/>
      <c r="I40" s="136">
        <f>I41*$I$2</f>
        <v>39357420</v>
      </c>
      <c r="J40" s="124">
        <f>SUM(J35:J39)</f>
        <v>7230200</v>
      </c>
      <c r="K40" s="136">
        <f>K41*$I$2</f>
        <v>39357420</v>
      </c>
      <c r="L40" s="121">
        <f>L41*$I$2</f>
        <v>0</v>
      </c>
      <c r="M40" s="24"/>
      <c r="N40" s="23"/>
      <c r="O40" s="23"/>
      <c r="P40" s="24"/>
      <c r="Q40" s="25"/>
    </row>
    <row r="41" spans="2:12" ht="15.75" thickBot="1">
      <c r="B41" s="459" t="s">
        <v>34</v>
      </c>
      <c r="C41" s="460"/>
      <c r="D41" s="460"/>
      <c r="E41" s="460"/>
      <c r="F41" s="461"/>
      <c r="G41" s="137"/>
      <c r="H41" s="138"/>
      <c r="I41" s="139">
        <v>60000</v>
      </c>
      <c r="J41" s="120">
        <f>J40/$I$2</f>
        <v>11022.368844299246</v>
      </c>
      <c r="K41" s="182">
        <v>60000</v>
      </c>
      <c r="L41" s="173">
        <v>0</v>
      </c>
    </row>
    <row r="42" spans="1:17" s="20" customFormat="1" ht="28.5" customHeight="1" thickBot="1">
      <c r="A42" s="15"/>
      <c r="B42" s="482" t="s">
        <v>11</v>
      </c>
      <c r="C42" s="483"/>
      <c r="D42" s="244">
        <v>36</v>
      </c>
      <c r="E42" s="232"/>
      <c r="F42" s="233"/>
      <c r="G42" s="154"/>
      <c r="H42" s="155"/>
      <c r="I42" s="142"/>
      <c r="J42" s="143">
        <f>+'Project REAL EXP. 1st semester'!P58</f>
        <v>0</v>
      </c>
      <c r="K42" s="188"/>
      <c r="L42" s="189"/>
      <c r="M42" s="18"/>
      <c r="N42" s="15"/>
      <c r="O42" s="15"/>
      <c r="P42" s="18"/>
      <c r="Q42" s="19"/>
    </row>
    <row r="43" spans="1:17" s="26" customFormat="1" ht="15">
      <c r="A43" s="23"/>
      <c r="B43" s="469" t="s">
        <v>35</v>
      </c>
      <c r="C43" s="470"/>
      <c r="D43" s="470"/>
      <c r="E43" s="470"/>
      <c r="F43" s="477"/>
      <c r="G43" s="127"/>
      <c r="H43" s="153"/>
      <c r="I43" s="136">
        <f>I44*$I$2</f>
        <v>9839355</v>
      </c>
      <c r="J43" s="156">
        <f>SUM(J42)</f>
        <v>0</v>
      </c>
      <c r="K43" s="136">
        <f>K44*$I$2</f>
        <v>6559570</v>
      </c>
      <c r="L43" s="136">
        <f>L44*$I$2</f>
        <v>3279785</v>
      </c>
      <c r="M43" s="24"/>
      <c r="N43" s="23"/>
      <c r="O43" s="23"/>
      <c r="P43" s="24"/>
      <c r="Q43" s="25"/>
    </row>
    <row r="44" spans="2:12" ht="15.75" thickBot="1">
      <c r="B44" s="459" t="s">
        <v>36</v>
      </c>
      <c r="C44" s="460"/>
      <c r="D44" s="460"/>
      <c r="E44" s="460"/>
      <c r="F44" s="461"/>
      <c r="G44" s="137"/>
      <c r="H44" s="138"/>
      <c r="I44" s="139">
        <v>15000</v>
      </c>
      <c r="J44" s="120">
        <f>J43/$I$2</f>
        <v>0</v>
      </c>
      <c r="K44" s="182">
        <v>10000</v>
      </c>
      <c r="L44" s="173">
        <v>5000</v>
      </c>
    </row>
    <row r="45" spans="1:17" s="20" customFormat="1" ht="13.5">
      <c r="A45" s="15"/>
      <c r="B45" s="488" t="s">
        <v>199</v>
      </c>
      <c r="C45" s="489"/>
      <c r="D45" s="245">
        <v>12</v>
      </c>
      <c r="E45" s="234"/>
      <c r="F45" s="235"/>
      <c r="G45" s="157"/>
      <c r="H45" s="158"/>
      <c r="I45" s="159"/>
      <c r="J45" s="160">
        <f>+'Project REAL EXP. 1st semester'!P31</f>
        <v>0</v>
      </c>
      <c r="K45" s="190">
        <v>0</v>
      </c>
      <c r="L45" s="191">
        <v>0</v>
      </c>
      <c r="M45" s="18"/>
      <c r="N45" s="15"/>
      <c r="O45" s="15"/>
      <c r="P45" s="18"/>
      <c r="Q45" s="19"/>
    </row>
    <row r="46" spans="1:17" s="20" customFormat="1" ht="13.5">
      <c r="A46" s="15"/>
      <c r="B46" s="486" t="s">
        <v>200</v>
      </c>
      <c r="C46" s="487"/>
      <c r="D46" s="246">
        <v>12</v>
      </c>
      <c r="E46" s="236"/>
      <c r="F46" s="237"/>
      <c r="G46" s="161"/>
      <c r="H46" s="162"/>
      <c r="I46" s="163"/>
      <c r="J46" s="164">
        <f>+'Project REAL EXP. 1st semester'!P37</f>
        <v>0</v>
      </c>
      <c r="K46" s="192">
        <v>0</v>
      </c>
      <c r="L46" s="193">
        <v>0</v>
      </c>
      <c r="M46" s="18"/>
      <c r="N46" s="15"/>
      <c r="O46" s="15"/>
      <c r="P46" s="18"/>
      <c r="Q46" s="19"/>
    </row>
    <row r="47" spans="1:17" s="20" customFormat="1" ht="13.5">
      <c r="A47" s="15"/>
      <c r="B47" s="486" t="s">
        <v>201</v>
      </c>
      <c r="C47" s="487"/>
      <c r="D47" s="246">
        <v>12</v>
      </c>
      <c r="E47" s="238"/>
      <c r="F47" s="237"/>
      <c r="G47" s="161"/>
      <c r="H47" s="162"/>
      <c r="I47" s="163"/>
      <c r="J47" s="164">
        <f>+'Project REAL EXP. 1st semester'!P43</f>
        <v>0</v>
      </c>
      <c r="K47" s="192">
        <v>0</v>
      </c>
      <c r="L47" s="193">
        <v>0</v>
      </c>
      <c r="M47" s="18"/>
      <c r="N47" s="15"/>
      <c r="O47" s="15"/>
      <c r="P47" s="18"/>
      <c r="Q47" s="19"/>
    </row>
    <row r="48" spans="1:17" s="20" customFormat="1" ht="13.5" customHeight="1" thickBot="1">
      <c r="A48" s="15"/>
      <c r="B48" s="484" t="s">
        <v>37</v>
      </c>
      <c r="C48" s="485"/>
      <c r="D48" s="239">
        <v>12</v>
      </c>
      <c r="E48" s="240"/>
      <c r="F48" s="241"/>
      <c r="G48" s="165"/>
      <c r="H48" s="166"/>
      <c r="I48" s="163"/>
      <c r="J48" s="164">
        <f>+'Project REAL EXP. 1st semester'!P49</f>
        <v>0</v>
      </c>
      <c r="K48" s="194">
        <v>0</v>
      </c>
      <c r="L48" s="193">
        <v>0</v>
      </c>
      <c r="M48" s="18"/>
      <c r="N48" s="15"/>
      <c r="O48" s="15"/>
      <c r="P48" s="18"/>
      <c r="Q48" s="19"/>
    </row>
    <row r="49" spans="1:17" s="20" customFormat="1" ht="15">
      <c r="A49" s="15"/>
      <c r="B49" s="469" t="s">
        <v>38</v>
      </c>
      <c r="C49" s="470"/>
      <c r="D49" s="470"/>
      <c r="E49" s="463"/>
      <c r="F49" s="463"/>
      <c r="G49" s="121"/>
      <c r="H49" s="121"/>
      <c r="I49" s="136">
        <f>+I50*$I$2</f>
        <v>15414989.5</v>
      </c>
      <c r="J49" s="124">
        <f>SUM(J45:J48)</f>
        <v>0</v>
      </c>
      <c r="K49" s="183">
        <f>+K50*$I$2</f>
        <v>9511376.5</v>
      </c>
      <c r="L49" s="121">
        <v>0</v>
      </c>
      <c r="M49" s="18"/>
      <c r="N49" s="15"/>
      <c r="O49" s="15"/>
      <c r="P49" s="18"/>
      <c r="Q49" s="19"/>
    </row>
    <row r="50" spans="1:17" s="20" customFormat="1" ht="15.75" thickBot="1">
      <c r="A50" s="15"/>
      <c r="B50" s="464" t="s">
        <v>39</v>
      </c>
      <c r="C50" s="465"/>
      <c r="D50" s="465"/>
      <c r="E50" s="466"/>
      <c r="F50" s="466"/>
      <c r="G50" s="137"/>
      <c r="H50" s="137"/>
      <c r="I50" s="167">
        <v>23500</v>
      </c>
      <c r="J50" s="168">
        <f>J49/$I$2</f>
        <v>0</v>
      </c>
      <c r="K50" s="195">
        <v>14500</v>
      </c>
      <c r="L50" s="137">
        <v>0</v>
      </c>
      <c r="M50" s="18"/>
      <c r="N50" s="15"/>
      <c r="O50" s="15"/>
      <c r="P50" s="18"/>
      <c r="Q50" s="19"/>
    </row>
    <row r="51" spans="1:17" s="20" customFormat="1" ht="15.75" customHeight="1">
      <c r="A51" s="15"/>
      <c r="B51" s="455" t="s">
        <v>106</v>
      </c>
      <c r="C51" s="456"/>
      <c r="D51" s="245">
        <v>24</v>
      </c>
      <c r="E51" s="234"/>
      <c r="F51" s="235"/>
      <c r="G51" s="169"/>
      <c r="H51" s="170"/>
      <c r="I51" s="171">
        <f>6000*$I$2</f>
        <v>3935742</v>
      </c>
      <c r="J51" s="172">
        <f>+'Project REAL EXP. 1st semester'!P72</f>
        <v>4305342</v>
      </c>
      <c r="K51" s="196">
        <f>12000*$I$2</f>
        <v>7871484</v>
      </c>
      <c r="L51" s="197">
        <v>0</v>
      </c>
      <c r="M51" s="18"/>
      <c r="N51" s="15"/>
      <c r="O51" s="15"/>
      <c r="P51" s="18"/>
      <c r="Q51" s="19"/>
    </row>
    <row r="52" spans="1:17" s="20" customFormat="1" ht="15.75" customHeight="1" thickBot="1">
      <c r="A52" s="15"/>
      <c r="B52" s="457" t="s">
        <v>40</v>
      </c>
      <c r="C52" s="458"/>
      <c r="D52" s="247">
        <v>24</v>
      </c>
      <c r="E52" s="242"/>
      <c r="F52" s="241"/>
      <c r="G52" s="173"/>
      <c r="H52" s="174"/>
      <c r="I52" s="175">
        <f>24000*$I$2</f>
        <v>15742968</v>
      </c>
      <c r="J52" s="176">
        <f>+'Project REAL EXP. 1st semester'!P77</f>
        <v>70000</v>
      </c>
      <c r="K52" s="198">
        <f>6800*$I$2</f>
        <v>4460507.6</v>
      </c>
      <c r="L52" s="173">
        <v>0</v>
      </c>
      <c r="M52" s="18"/>
      <c r="N52" s="15"/>
      <c r="O52" s="15"/>
      <c r="P52" s="18"/>
      <c r="Q52" s="19"/>
    </row>
    <row r="53" spans="1:17" s="20" customFormat="1" ht="15">
      <c r="A53" s="15"/>
      <c r="B53" s="462" t="s">
        <v>41</v>
      </c>
      <c r="C53" s="463"/>
      <c r="D53" s="463"/>
      <c r="E53" s="463"/>
      <c r="F53" s="463"/>
      <c r="G53" s="121"/>
      <c r="H53" s="135"/>
      <c r="I53" s="136">
        <f>+I54*$I$2</f>
        <v>19678710</v>
      </c>
      <c r="J53" s="124">
        <f>SUM(J51:J52)</f>
        <v>4375342</v>
      </c>
      <c r="K53" s="183">
        <f>+K54*$I$2</f>
        <v>12331991.6</v>
      </c>
      <c r="L53" s="121">
        <v>0</v>
      </c>
      <c r="M53" s="18"/>
      <c r="N53" s="15"/>
      <c r="O53" s="15"/>
      <c r="P53" s="18"/>
      <c r="Q53" s="19"/>
    </row>
    <row r="54" spans="1:17" s="20" customFormat="1" ht="15.75" thickBot="1">
      <c r="A54" s="15"/>
      <c r="B54" s="464" t="s">
        <v>42</v>
      </c>
      <c r="C54" s="465"/>
      <c r="D54" s="465"/>
      <c r="E54" s="466"/>
      <c r="F54" s="466"/>
      <c r="G54" s="173"/>
      <c r="H54" s="174"/>
      <c r="I54" s="139">
        <v>30000</v>
      </c>
      <c r="J54" s="120">
        <f>J53/$I$2</f>
        <v>6670.165879775656</v>
      </c>
      <c r="K54" s="182">
        <v>18800</v>
      </c>
      <c r="L54" s="173">
        <v>0</v>
      </c>
      <c r="M54" s="18"/>
      <c r="N54" s="15"/>
      <c r="O54" s="15"/>
      <c r="P54" s="18"/>
      <c r="Q54" s="19"/>
    </row>
    <row r="55" spans="1:17" s="20" customFormat="1" ht="13.5">
      <c r="A55" s="15"/>
      <c r="B55" s="467" t="s">
        <v>43</v>
      </c>
      <c r="C55" s="468"/>
      <c r="D55" s="248">
        <v>24</v>
      </c>
      <c r="E55" s="234"/>
      <c r="F55" s="235"/>
      <c r="G55" s="157"/>
      <c r="H55" s="158"/>
      <c r="I55" s="163"/>
      <c r="J55" s="164">
        <f>+'Project REAL EXP. 1st semester'!P79</f>
        <v>0</v>
      </c>
      <c r="K55" s="419"/>
      <c r="L55" s="193">
        <v>0</v>
      </c>
      <c r="M55" s="18"/>
      <c r="N55" s="15"/>
      <c r="O55" s="15"/>
      <c r="P55" s="18"/>
      <c r="Q55" s="19"/>
    </row>
    <row r="56" spans="1:17" s="20" customFormat="1" ht="13.5">
      <c r="A56" s="15"/>
      <c r="B56" s="229"/>
      <c r="C56" s="217" t="s">
        <v>88</v>
      </c>
      <c r="D56" s="248">
        <v>24</v>
      </c>
      <c r="E56" s="415"/>
      <c r="F56" s="416"/>
      <c r="G56" s="417"/>
      <c r="H56" s="418"/>
      <c r="I56" s="163"/>
      <c r="J56" s="164">
        <f>+'Project REAL EXP. 1st semester'!P80</f>
        <v>60000</v>
      </c>
      <c r="K56" s="199"/>
      <c r="L56" s="193">
        <v>0</v>
      </c>
      <c r="M56" s="18"/>
      <c r="N56" s="15"/>
      <c r="O56" s="15"/>
      <c r="P56" s="18"/>
      <c r="Q56" s="19"/>
    </row>
    <row r="57" spans="1:17" s="20" customFormat="1" ht="13.5">
      <c r="A57" s="15"/>
      <c r="B57" s="453" t="s">
        <v>44</v>
      </c>
      <c r="C57" s="454"/>
      <c r="D57" s="249">
        <v>24</v>
      </c>
      <c r="E57" s="236"/>
      <c r="F57" s="237"/>
      <c r="G57" s="161"/>
      <c r="H57" s="162"/>
      <c r="I57" s="163"/>
      <c r="J57" s="164">
        <f>+'Project REAL EXP. 1st semester'!P81</f>
        <v>600000</v>
      </c>
      <c r="K57" s="200"/>
      <c r="L57" s="193">
        <v>0</v>
      </c>
      <c r="M57" s="18"/>
      <c r="N57" s="15"/>
      <c r="O57" s="15"/>
      <c r="P57" s="18"/>
      <c r="Q57" s="19"/>
    </row>
    <row r="58" spans="1:17" s="20" customFormat="1" ht="14.25" thickBot="1">
      <c r="A58" s="15"/>
      <c r="B58" s="475" t="s">
        <v>45</v>
      </c>
      <c r="C58" s="476"/>
      <c r="D58" s="249">
        <v>24</v>
      </c>
      <c r="E58" s="242"/>
      <c r="F58" s="241"/>
      <c r="G58" s="165"/>
      <c r="H58" s="166"/>
      <c r="I58" s="163"/>
      <c r="J58" s="164">
        <f>+'Project REAL EXP. 1st semester'!P82</f>
        <v>0</v>
      </c>
      <c r="K58" s="201"/>
      <c r="L58" s="193">
        <v>0</v>
      </c>
      <c r="M58" s="18"/>
      <c r="N58" s="15"/>
      <c r="O58" s="15"/>
      <c r="P58" s="18"/>
      <c r="Q58" s="19"/>
    </row>
    <row r="59" spans="1:17" s="20" customFormat="1" ht="15">
      <c r="A59" s="15"/>
      <c r="B59" s="469" t="s">
        <v>47</v>
      </c>
      <c r="C59" s="470"/>
      <c r="D59" s="470"/>
      <c r="E59" s="463"/>
      <c r="F59" s="463"/>
      <c r="G59" s="127"/>
      <c r="H59" s="153"/>
      <c r="I59" s="135">
        <f>I60*I2</f>
        <v>9470707.166</v>
      </c>
      <c r="J59" s="177">
        <f>SUM(J55:J58)</f>
        <v>660000</v>
      </c>
      <c r="K59" s="183">
        <f>K60*$I$2</f>
        <v>4263720.5</v>
      </c>
      <c r="L59" s="121">
        <v>0</v>
      </c>
      <c r="M59" s="18"/>
      <c r="N59" s="15"/>
      <c r="O59" s="15"/>
      <c r="P59" s="18"/>
      <c r="Q59" s="19"/>
    </row>
    <row r="60" spans="1:17" s="20" customFormat="1" ht="15.75" thickBot="1">
      <c r="A60" s="15"/>
      <c r="B60" s="464" t="s">
        <v>46</v>
      </c>
      <c r="C60" s="465"/>
      <c r="D60" s="465"/>
      <c r="E60" s="465"/>
      <c r="F60" s="465"/>
      <c r="G60" s="173"/>
      <c r="H60" s="174"/>
      <c r="I60" s="174">
        <v>14438</v>
      </c>
      <c r="J60" s="120">
        <f>J59/$I$2</f>
        <v>1006.1635137669085</v>
      </c>
      <c r="K60" s="182">
        <v>6500</v>
      </c>
      <c r="L60" s="173">
        <v>0</v>
      </c>
      <c r="M60" s="18"/>
      <c r="N60" s="15"/>
      <c r="O60" s="15"/>
      <c r="P60" s="18"/>
      <c r="Q60" s="19"/>
    </row>
    <row r="61" spans="2:19" ht="15.75" thickBot="1">
      <c r="B61" s="38"/>
      <c r="C61" s="38"/>
      <c r="D61" s="39"/>
      <c r="E61" s="39"/>
      <c r="F61" s="39"/>
      <c r="G61" s="25"/>
      <c r="H61" s="45" t="s">
        <v>107</v>
      </c>
      <c r="I61" s="92">
        <f>+I60+I54+I50+I44+I41+I34+I28+I23+I21</f>
        <v>300898</v>
      </c>
      <c r="J61" s="93">
        <f>J60+J54+J50+J44+J41+J34+J28+J25+J23+J21</f>
        <v>29534.012137990754</v>
      </c>
      <c r="K61" s="202">
        <f>+K60+K54+K50+K44+K41+K34+K28+K23+K21</f>
        <v>267860</v>
      </c>
      <c r="L61" s="92">
        <f>+L60+L54+L50+L44+L41+L23+L21</f>
        <v>71840</v>
      </c>
      <c r="N61" s="36"/>
      <c r="O61" s="36"/>
      <c r="P61" s="36"/>
      <c r="Q61" s="37"/>
      <c r="R61" s="4"/>
      <c r="S61" s="4"/>
    </row>
    <row r="62" spans="2:19" ht="15.75" thickBot="1">
      <c r="B62" s="40"/>
      <c r="C62" s="40"/>
      <c r="D62" s="41"/>
      <c r="E62" s="42"/>
      <c r="F62" s="42"/>
      <c r="G62" s="46"/>
      <c r="H62" s="47" t="s">
        <v>48</v>
      </c>
      <c r="I62" s="94">
        <f>+I61*0.1</f>
        <v>30089.800000000003</v>
      </c>
      <c r="J62" s="95">
        <f>'analasis of sub contract budget'!D13/I2</f>
        <v>0</v>
      </c>
      <c r="K62" s="203">
        <f>K61*0.1</f>
        <v>26786</v>
      </c>
      <c r="L62" s="94">
        <f>L61*0.1</f>
        <v>7184</v>
      </c>
      <c r="N62" s="36"/>
      <c r="O62" s="36"/>
      <c r="P62" s="36"/>
      <c r="Q62" s="37"/>
      <c r="R62" s="4"/>
      <c r="S62" s="4"/>
    </row>
    <row r="63" spans="2:19" ht="15.75" thickBot="1">
      <c r="B63" s="43"/>
      <c r="C63" s="43"/>
      <c r="D63" s="44"/>
      <c r="E63" s="44"/>
      <c r="F63" s="44"/>
      <c r="G63" s="48"/>
      <c r="H63" s="49" t="s">
        <v>108</v>
      </c>
      <c r="I63" s="96">
        <f>SUM(I61:I62)</f>
        <v>330987.8</v>
      </c>
      <c r="J63" s="96">
        <f>SUM(J61:J62)</f>
        <v>29534.012137990754</v>
      </c>
      <c r="K63" s="204">
        <f>SUM(K61:K62)</f>
        <v>294646</v>
      </c>
      <c r="L63" s="96">
        <f>SUM(L61:L62)</f>
        <v>79024</v>
      </c>
      <c r="N63" s="36"/>
      <c r="O63" s="36"/>
      <c r="P63" s="36"/>
      <c r="Q63" s="37"/>
      <c r="R63" s="4"/>
      <c r="S63" s="4"/>
    </row>
    <row r="64" spans="4:12" ht="14.25">
      <c r="D64" s="6"/>
      <c r="E64" s="6"/>
      <c r="F64" s="6"/>
      <c r="G64" s="250"/>
      <c r="H64" s="251" t="s">
        <v>164</v>
      </c>
      <c r="I64" s="252">
        <f>I63-J63</f>
        <v>301453.78786200925</v>
      </c>
      <c r="J64" s="406">
        <f>I64/I63</f>
        <v>0.9107700883899928</v>
      </c>
      <c r="K64" s="6"/>
      <c r="L64" s="6"/>
    </row>
    <row r="65" spans="4:12" ht="14.25">
      <c r="D65" s="6"/>
      <c r="E65" s="6"/>
      <c r="F65" s="6"/>
      <c r="G65" s="6"/>
      <c r="H65" s="6"/>
      <c r="I65" s="6"/>
      <c r="J65" s="64"/>
      <c r="K65" s="6"/>
      <c r="L65" s="6"/>
    </row>
    <row r="66" spans="7:9" ht="14.25">
      <c r="G66" s="253" t="s">
        <v>109</v>
      </c>
      <c r="I66" s="50"/>
    </row>
    <row r="67" spans="1:17" s="1" customFormat="1" ht="14.25">
      <c r="A67" s="8"/>
      <c r="B67" s="8"/>
      <c r="C67" s="8"/>
      <c r="D67" s="8"/>
      <c r="E67" s="8"/>
      <c r="F67" s="8"/>
      <c r="G67" s="8"/>
      <c r="H67" s="9"/>
      <c r="I67" s="9"/>
      <c r="J67" s="65"/>
      <c r="K67" s="8"/>
      <c r="L67" s="8"/>
      <c r="M67" s="8"/>
      <c r="N67" s="8"/>
      <c r="O67" s="8"/>
      <c r="P67" s="8"/>
      <c r="Q67" s="9"/>
    </row>
    <row r="68" spans="9:17" ht="14.25">
      <c r="I68" s="10"/>
      <c r="J68" s="66"/>
      <c r="K68" s="10"/>
      <c r="L68" s="11"/>
      <c r="M68" s="11"/>
      <c r="N68" s="12"/>
      <c r="O68" s="12"/>
      <c r="Q68" s="13"/>
    </row>
    <row r="69" spans="9:17" ht="24.75" customHeight="1">
      <c r="I69" s="10"/>
      <c r="J69" s="66"/>
      <c r="K69" s="10"/>
      <c r="L69" s="11"/>
      <c r="M69" s="11"/>
      <c r="N69" s="12"/>
      <c r="O69" s="12"/>
      <c r="Q69" s="13"/>
    </row>
    <row r="70" spans="9:17" ht="14.25">
      <c r="I70" s="10"/>
      <c r="J70" s="66"/>
      <c r="K70" s="10"/>
      <c r="L70" s="11"/>
      <c r="M70" s="11"/>
      <c r="N70" s="12"/>
      <c r="O70" s="12"/>
      <c r="Q70" s="13"/>
    </row>
    <row r="71" spans="1:17" ht="14.25">
      <c r="A71"/>
      <c r="B71"/>
      <c r="C71"/>
      <c r="D71"/>
      <c r="E71"/>
      <c r="F71"/>
      <c r="G71"/>
      <c r="H71"/>
      <c r="I71" s="10"/>
      <c r="J71" s="66"/>
      <c r="K71" s="10"/>
      <c r="L71" s="11"/>
      <c r="M71" s="11"/>
      <c r="N71" s="12"/>
      <c r="O71" s="12"/>
      <c r="Q71" s="13"/>
    </row>
    <row r="72" spans="1:17" ht="22.5" customHeight="1">
      <c r="A72"/>
      <c r="B72"/>
      <c r="C72"/>
      <c r="D72"/>
      <c r="E72"/>
      <c r="F72"/>
      <c r="G72"/>
      <c r="H72"/>
      <c r="I72" s="10"/>
      <c r="J72" s="66"/>
      <c r="K72" s="10"/>
      <c r="L72" s="11"/>
      <c r="M72" s="11"/>
      <c r="N72" s="12"/>
      <c r="O72" s="12"/>
      <c r="Q72" s="13"/>
    </row>
    <row r="73" spans="1:17" ht="14.25">
      <c r="A73"/>
      <c r="B73"/>
      <c r="C73"/>
      <c r="D73"/>
      <c r="E73"/>
      <c r="F73"/>
      <c r="G73"/>
      <c r="H73"/>
      <c r="I73" s="10"/>
      <c r="J73" s="66"/>
      <c r="K73" s="10"/>
      <c r="L73" s="11"/>
      <c r="M73" s="11"/>
      <c r="N73" s="12"/>
      <c r="O73" s="12"/>
      <c r="Q73" s="13"/>
    </row>
    <row r="74" spans="1:17" ht="14.25">
      <c r="A74"/>
      <c r="B74"/>
      <c r="C74"/>
      <c r="D74"/>
      <c r="E74"/>
      <c r="F74"/>
      <c r="G74"/>
      <c r="H74"/>
      <c r="I74" s="10"/>
      <c r="J74" s="66"/>
      <c r="K74" s="10"/>
      <c r="L74" s="11"/>
      <c r="M74" s="11"/>
      <c r="N74" s="12"/>
      <c r="O74" s="12"/>
      <c r="Q74" s="13"/>
    </row>
    <row r="75" spans="1:17" ht="25.5" customHeight="1">
      <c r="A75"/>
      <c r="B75"/>
      <c r="C75"/>
      <c r="D75"/>
      <c r="E75"/>
      <c r="F75"/>
      <c r="G75"/>
      <c r="H75"/>
      <c r="I75" s="10"/>
      <c r="J75" s="66"/>
      <c r="K75" s="10"/>
      <c r="L75" s="11"/>
      <c r="M75" s="11"/>
      <c r="N75" s="12"/>
      <c r="O75" s="12"/>
      <c r="Q75" s="13"/>
    </row>
    <row r="76" spans="1:17" ht="14.25">
      <c r="A76"/>
      <c r="B76"/>
      <c r="C76"/>
      <c r="D76"/>
      <c r="E76"/>
      <c r="F76"/>
      <c r="G76"/>
      <c r="H76"/>
      <c r="I76" s="10"/>
      <c r="J76" s="66"/>
      <c r="K76" s="10"/>
      <c r="L76" s="11"/>
      <c r="M76" s="11"/>
      <c r="N76" s="12"/>
      <c r="O76" s="12"/>
      <c r="Q76" s="13"/>
    </row>
    <row r="77" spans="1:17" ht="14.25">
      <c r="A77"/>
      <c r="B77"/>
      <c r="C77"/>
      <c r="D77"/>
      <c r="E77"/>
      <c r="F77"/>
      <c r="G77"/>
      <c r="H77"/>
      <c r="I77" s="10"/>
      <c r="J77" s="66"/>
      <c r="K77" s="10"/>
      <c r="L77" s="11"/>
      <c r="M77" s="11"/>
      <c r="N77" s="12"/>
      <c r="O77" s="12"/>
      <c r="Q77" s="13"/>
    </row>
    <row r="78" spans="1:17" ht="14.25">
      <c r="A78"/>
      <c r="B78"/>
      <c r="C78"/>
      <c r="D78"/>
      <c r="E78"/>
      <c r="F78"/>
      <c r="G78"/>
      <c r="H78"/>
      <c r="I78" s="10"/>
      <c r="J78" s="66"/>
      <c r="K78" s="10"/>
      <c r="L78" s="11"/>
      <c r="M78" s="11"/>
      <c r="N78" s="12"/>
      <c r="O78" s="12"/>
      <c r="Q78" s="13"/>
    </row>
    <row r="79" spans="1:17" ht="14.25">
      <c r="A79"/>
      <c r="B79"/>
      <c r="C79"/>
      <c r="D79"/>
      <c r="E79"/>
      <c r="F79"/>
      <c r="G79"/>
      <c r="H79"/>
      <c r="I79" s="10"/>
      <c r="J79" s="66"/>
      <c r="K79" s="10"/>
      <c r="L79" s="11"/>
      <c r="M79" s="11"/>
      <c r="N79" s="12"/>
      <c r="O79" s="12"/>
      <c r="Q79" s="13"/>
    </row>
    <row r="80" spans="1:17" ht="14.25">
      <c r="A80"/>
      <c r="B80"/>
      <c r="C80"/>
      <c r="D80"/>
      <c r="E80"/>
      <c r="F80"/>
      <c r="G80"/>
      <c r="H80"/>
      <c r="I80" s="10"/>
      <c r="J80" s="66"/>
      <c r="K80" s="10"/>
      <c r="L80" s="11"/>
      <c r="M80" s="11"/>
      <c r="N80" s="12"/>
      <c r="O80" s="12"/>
      <c r="Q80" s="13"/>
    </row>
    <row r="81" spans="1:17" ht="14.25">
      <c r="A81"/>
      <c r="B81"/>
      <c r="C81"/>
      <c r="D81"/>
      <c r="E81"/>
      <c r="F81"/>
      <c r="G81"/>
      <c r="H81"/>
      <c r="I81" s="10"/>
      <c r="J81" s="66"/>
      <c r="K81" s="10"/>
      <c r="L81" s="11"/>
      <c r="M81" s="11"/>
      <c r="N81" s="12"/>
      <c r="O81" s="12"/>
      <c r="Q81" s="13"/>
    </row>
    <row r="82" spans="1:17" ht="14.25">
      <c r="A82"/>
      <c r="B82"/>
      <c r="C82"/>
      <c r="D82"/>
      <c r="E82"/>
      <c r="F82"/>
      <c r="G82"/>
      <c r="H82"/>
      <c r="I82" s="10"/>
      <c r="J82" s="66"/>
      <c r="K82" s="10"/>
      <c r="L82" s="11"/>
      <c r="M82" s="11"/>
      <c r="N82" s="12"/>
      <c r="O82" s="12"/>
      <c r="Q82" s="13"/>
    </row>
    <row r="83" spans="1:17" ht="14.25">
      <c r="A83"/>
      <c r="B83"/>
      <c r="C83"/>
      <c r="D83"/>
      <c r="E83"/>
      <c r="F83"/>
      <c r="G83"/>
      <c r="H83"/>
      <c r="I83" s="10"/>
      <c r="J83" s="66"/>
      <c r="K83" s="10"/>
      <c r="L83" s="11"/>
      <c r="M83" s="11"/>
      <c r="N83" s="12"/>
      <c r="O83" s="12"/>
      <c r="Q83" s="13"/>
    </row>
    <row r="84" spans="1:17" ht="14.25">
      <c r="A84"/>
      <c r="B84"/>
      <c r="C84"/>
      <c r="D84"/>
      <c r="E84"/>
      <c r="F84"/>
      <c r="G84"/>
      <c r="H84"/>
      <c r="I84" s="10"/>
      <c r="J84" s="66"/>
      <c r="K84" s="10"/>
      <c r="L84" s="11"/>
      <c r="M84" s="11"/>
      <c r="N84" s="12"/>
      <c r="O84" s="12"/>
      <c r="Q84" s="13"/>
    </row>
    <row r="85" spans="1:17" ht="26.25" customHeight="1">
      <c r="A85"/>
      <c r="B85"/>
      <c r="C85"/>
      <c r="D85"/>
      <c r="E85"/>
      <c r="F85"/>
      <c r="G85"/>
      <c r="H85"/>
      <c r="I85" s="10"/>
      <c r="J85" s="66"/>
      <c r="K85" s="10"/>
      <c r="L85" s="11"/>
      <c r="M85" s="11"/>
      <c r="N85" s="12"/>
      <c r="O85" s="12"/>
      <c r="Q85" s="13"/>
    </row>
    <row r="86" spans="1:17" ht="14.25">
      <c r="A86"/>
      <c r="B86"/>
      <c r="C86"/>
      <c r="D86"/>
      <c r="E86"/>
      <c r="F86"/>
      <c r="G86"/>
      <c r="H86"/>
      <c r="I86" s="10"/>
      <c r="J86" s="66"/>
      <c r="K86" s="10"/>
      <c r="L86" s="11"/>
      <c r="M86" s="11"/>
      <c r="N86" s="12"/>
      <c r="O86" s="12"/>
      <c r="Q86" s="13"/>
    </row>
  </sheetData>
  <sheetProtection/>
  <mergeCells count="36">
    <mergeCell ref="B50:F50"/>
    <mergeCell ref="B39:C39"/>
    <mergeCell ref="B42:C42"/>
    <mergeCell ref="B48:C48"/>
    <mergeCell ref="B49:F49"/>
    <mergeCell ref="B47:C47"/>
    <mergeCell ref="B46:C46"/>
    <mergeCell ref="B45:C45"/>
    <mergeCell ref="B27:F27"/>
    <mergeCell ref="B28:F28"/>
    <mergeCell ref="B38:C38"/>
    <mergeCell ref="B36:C36"/>
    <mergeCell ref="B26:C26"/>
    <mergeCell ref="B33:F33"/>
    <mergeCell ref="B35:C35"/>
    <mergeCell ref="B37:C37"/>
    <mergeCell ref="B59:F59"/>
    <mergeCell ref="B60:F60"/>
    <mergeCell ref="B22:F22"/>
    <mergeCell ref="B23:F23"/>
    <mergeCell ref="B24:F24"/>
    <mergeCell ref="B58:C58"/>
    <mergeCell ref="B43:F43"/>
    <mergeCell ref="B34:F34"/>
    <mergeCell ref="B44:F44"/>
    <mergeCell ref="B40:F40"/>
    <mergeCell ref="B20:F20"/>
    <mergeCell ref="B21:F21"/>
    <mergeCell ref="B57:C57"/>
    <mergeCell ref="B51:C51"/>
    <mergeCell ref="B52:C52"/>
    <mergeCell ref="B25:F25"/>
    <mergeCell ref="B53:F53"/>
    <mergeCell ref="B54:F54"/>
    <mergeCell ref="B55:C55"/>
    <mergeCell ref="B41:F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49" r:id="rId1"/>
  <headerFooter>
    <oddHeader>&amp;C&amp;A</oddHeader>
    <oddFooter>&amp;C&amp;P</oddFooter>
  </headerFooter>
  <ignoredErrors>
    <ignoredError sqref="J61 J22 I13" formula="1"/>
    <ignoredError sqref="K31:K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Q84"/>
  <sheetViews>
    <sheetView zoomScale="82" zoomScaleNormal="82" zoomScalePageLayoutView="0" workbookViewId="0" topLeftCell="A1">
      <pane xSplit="3" ySplit="4" topLeftCell="H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" sqref="H3"/>
    </sheetView>
  </sheetViews>
  <sheetFormatPr defaultColWidth="11.421875" defaultRowHeight="15"/>
  <cols>
    <col min="1" max="1" width="3.00390625" style="0" customWidth="1"/>
    <col min="2" max="2" width="37.28125" style="0" bestFit="1" customWidth="1"/>
    <col min="3" max="3" width="32.00390625" style="0" customWidth="1"/>
    <col min="4" max="5" width="15.7109375" style="0" customWidth="1"/>
    <col min="6" max="6" width="15.7109375" style="3" customWidth="1"/>
    <col min="7" max="15" width="15.7109375" style="0" customWidth="1"/>
    <col min="16" max="16" width="15.7109375" style="51" customWidth="1"/>
    <col min="17" max="17" width="15.28125" style="0" bestFit="1" customWidth="1"/>
  </cols>
  <sheetData>
    <row r="1" ht="15.75" thickBot="1"/>
    <row r="2" spans="7:12" ht="29.25" thickBot="1">
      <c r="G2" s="28" t="s">
        <v>19</v>
      </c>
      <c r="H2" s="445">
        <f>+'Project BUDGET  '!I2</f>
        <v>655.957</v>
      </c>
      <c r="J2" s="81"/>
      <c r="L2" s="81"/>
    </row>
    <row r="3" spans="4:12" ht="15.75" thickBot="1">
      <c r="D3" s="5"/>
      <c r="E3" s="5"/>
      <c r="F3" s="2"/>
      <c r="G3" s="5"/>
      <c r="H3" s="5"/>
      <c r="I3" s="5"/>
      <c r="J3" s="5"/>
      <c r="K3" s="5"/>
      <c r="L3" s="5"/>
    </row>
    <row r="4" spans="2:16" s="14" customFormat="1" ht="15.75" thickBot="1">
      <c r="B4" s="34" t="s">
        <v>13</v>
      </c>
      <c r="C4" s="34" t="s">
        <v>49</v>
      </c>
      <c r="D4" s="35" t="s">
        <v>50</v>
      </c>
      <c r="E4" s="35" t="s">
        <v>51</v>
      </c>
      <c r="F4" s="35" t="s">
        <v>52</v>
      </c>
      <c r="G4" s="35" t="s">
        <v>53</v>
      </c>
      <c r="H4" s="35" t="s">
        <v>54</v>
      </c>
      <c r="I4" s="35" t="s">
        <v>55</v>
      </c>
      <c r="J4" s="71" t="s">
        <v>56</v>
      </c>
      <c r="K4" s="76" t="s">
        <v>57</v>
      </c>
      <c r="L4" s="35" t="s">
        <v>6</v>
      </c>
      <c r="M4" s="76" t="s">
        <v>7</v>
      </c>
      <c r="N4" s="35" t="s">
        <v>8</v>
      </c>
      <c r="O4" s="29" t="s">
        <v>9</v>
      </c>
      <c r="P4" s="52" t="s">
        <v>10</v>
      </c>
    </row>
    <row r="5" spans="2:16" ht="15">
      <c r="B5" s="82" t="s">
        <v>1</v>
      </c>
      <c r="C5" s="83" t="s">
        <v>179</v>
      </c>
      <c r="D5" s="30"/>
      <c r="E5" s="30"/>
      <c r="F5" s="30"/>
      <c r="G5" s="30"/>
      <c r="H5" s="84">
        <v>300000</v>
      </c>
      <c r="I5" s="30"/>
      <c r="J5" s="68"/>
      <c r="K5" s="31"/>
      <c r="L5" s="30"/>
      <c r="M5" s="31"/>
      <c r="N5" s="30"/>
      <c r="O5" s="32"/>
      <c r="P5" s="59">
        <f aca="true" t="shared" si="0" ref="P5:P22">SUM(D5:O5)</f>
        <v>300000</v>
      </c>
    </row>
    <row r="6" spans="2:16" ht="15">
      <c r="B6" s="82" t="s">
        <v>167</v>
      </c>
      <c r="C6" s="82"/>
      <c r="D6" s="30"/>
      <c r="E6" s="30"/>
      <c r="F6" s="30"/>
      <c r="G6" s="30"/>
      <c r="H6" s="84"/>
      <c r="I6" s="30"/>
      <c r="J6" s="68"/>
      <c r="K6" s="31"/>
      <c r="L6" s="30"/>
      <c r="M6" s="31"/>
      <c r="N6" s="30"/>
      <c r="O6" s="32"/>
      <c r="P6" s="59">
        <f t="shared" si="0"/>
        <v>0</v>
      </c>
    </row>
    <row r="7" spans="2:16" ht="15">
      <c r="B7" s="82" t="s">
        <v>168</v>
      </c>
      <c r="C7" s="82" t="s">
        <v>180</v>
      </c>
      <c r="D7" s="30"/>
      <c r="E7" s="30"/>
      <c r="F7" s="30"/>
      <c r="G7" s="30"/>
      <c r="H7" s="31"/>
      <c r="I7" s="30"/>
      <c r="J7" s="68"/>
      <c r="K7" s="31"/>
      <c r="L7" s="30"/>
      <c r="M7" s="31"/>
      <c r="N7" s="30"/>
      <c r="O7" s="32"/>
      <c r="P7" s="59">
        <f t="shared" si="0"/>
        <v>0</v>
      </c>
    </row>
    <row r="8" spans="2:16" ht="15">
      <c r="B8" s="82" t="s">
        <v>3</v>
      </c>
      <c r="C8" s="82" t="s">
        <v>2</v>
      </c>
      <c r="D8" s="30"/>
      <c r="E8" s="30"/>
      <c r="F8" s="30"/>
      <c r="G8" s="30"/>
      <c r="H8" s="31"/>
      <c r="I8" s="30"/>
      <c r="J8" s="68"/>
      <c r="K8" s="31"/>
      <c r="L8" s="30"/>
      <c r="M8" s="31"/>
      <c r="N8" s="30"/>
      <c r="O8" s="32"/>
      <c r="P8" s="59">
        <f t="shared" si="0"/>
        <v>0</v>
      </c>
    </row>
    <row r="9" spans="2:16" ht="15">
      <c r="B9" s="425" t="s">
        <v>20</v>
      </c>
      <c r="C9" s="82" t="s">
        <v>181</v>
      </c>
      <c r="D9" s="30"/>
      <c r="E9" s="30"/>
      <c r="F9" s="30"/>
      <c r="G9" s="30"/>
      <c r="H9" s="31"/>
      <c r="I9" s="30"/>
      <c r="J9" s="68"/>
      <c r="K9" s="31"/>
      <c r="L9" s="30"/>
      <c r="M9" s="31"/>
      <c r="N9" s="30"/>
      <c r="O9" s="32"/>
      <c r="P9" s="59">
        <f t="shared" si="0"/>
        <v>0</v>
      </c>
    </row>
    <row r="10" spans="2:16" ht="15">
      <c r="B10" s="82" t="s">
        <v>169</v>
      </c>
      <c r="C10" s="82" t="s">
        <v>182</v>
      </c>
      <c r="D10" s="30"/>
      <c r="E10" s="30"/>
      <c r="F10" s="30"/>
      <c r="G10" s="30"/>
      <c r="H10" s="30"/>
      <c r="I10" s="30"/>
      <c r="J10" s="68"/>
      <c r="K10" s="31"/>
      <c r="L10" s="30"/>
      <c r="M10" s="31"/>
      <c r="N10" s="30"/>
      <c r="O10" s="32"/>
      <c r="P10" s="59">
        <f t="shared" si="0"/>
        <v>0</v>
      </c>
    </row>
    <row r="11" spans="2:16" ht="15">
      <c r="B11" s="82" t="s">
        <v>170</v>
      </c>
      <c r="C11" s="82" t="s">
        <v>2</v>
      </c>
      <c r="D11" s="30"/>
      <c r="E11" s="30"/>
      <c r="F11" s="30"/>
      <c r="G11" s="30"/>
      <c r="H11" s="31"/>
      <c r="I11" s="30"/>
      <c r="J11" s="68"/>
      <c r="K11" s="31"/>
      <c r="L11" s="30"/>
      <c r="M11" s="31"/>
      <c r="N11" s="30"/>
      <c r="O11" s="32"/>
      <c r="P11" s="59">
        <f t="shared" si="0"/>
        <v>0</v>
      </c>
    </row>
    <row r="12" spans="2:17" ht="15">
      <c r="B12" s="82" t="s">
        <v>171</v>
      </c>
      <c r="C12" s="82" t="s">
        <v>2</v>
      </c>
      <c r="D12" s="30"/>
      <c r="E12" s="30"/>
      <c r="F12" s="30"/>
      <c r="G12" s="30"/>
      <c r="H12" s="31"/>
      <c r="I12" s="30"/>
      <c r="J12" s="68"/>
      <c r="K12" s="31"/>
      <c r="L12" s="30"/>
      <c r="M12" s="31"/>
      <c r="N12" s="30"/>
      <c r="O12" s="32"/>
      <c r="P12" s="59">
        <f t="shared" si="0"/>
        <v>0</v>
      </c>
      <c r="Q12" s="4"/>
    </row>
    <row r="13" spans="2:17" ht="15">
      <c r="B13" s="82" t="s">
        <v>5</v>
      </c>
      <c r="C13" s="82" t="s">
        <v>2</v>
      </c>
      <c r="D13" s="30"/>
      <c r="E13" s="30"/>
      <c r="F13" s="30"/>
      <c r="G13" s="30"/>
      <c r="H13" s="31"/>
      <c r="I13" s="30"/>
      <c r="J13" s="68"/>
      <c r="K13" s="31"/>
      <c r="L13" s="30"/>
      <c r="M13" s="31"/>
      <c r="N13" s="30"/>
      <c r="O13" s="32"/>
      <c r="P13" s="59">
        <f t="shared" si="0"/>
        <v>0</v>
      </c>
      <c r="Q13" s="4"/>
    </row>
    <row r="14" spans="2:17" ht="15">
      <c r="B14" s="82" t="s">
        <v>173</v>
      </c>
      <c r="C14" s="82" t="s">
        <v>21</v>
      </c>
      <c r="D14" s="16"/>
      <c r="E14" s="16"/>
      <c r="F14" s="16">
        <v>390000</v>
      </c>
      <c r="G14" s="16">
        <v>390000</v>
      </c>
      <c r="H14" s="16">
        <v>390000</v>
      </c>
      <c r="I14" s="16">
        <v>390000</v>
      </c>
      <c r="J14" s="72"/>
      <c r="K14" s="27"/>
      <c r="L14" s="16"/>
      <c r="M14" s="27"/>
      <c r="N14" s="16"/>
      <c r="O14" s="17"/>
      <c r="P14" s="59">
        <f t="shared" si="0"/>
        <v>1560000</v>
      </c>
      <c r="Q14" s="4"/>
    </row>
    <row r="15" spans="2:17" ht="15">
      <c r="B15" s="425" t="s">
        <v>0</v>
      </c>
      <c r="C15" s="425" t="s">
        <v>183</v>
      </c>
      <c r="D15" s="16">
        <v>0</v>
      </c>
      <c r="E15" s="16">
        <v>650000</v>
      </c>
      <c r="F15" s="16">
        <v>650000</v>
      </c>
      <c r="G15" s="16">
        <v>650000</v>
      </c>
      <c r="H15" s="27">
        <v>650000</v>
      </c>
      <c r="I15" s="30">
        <v>650000</v>
      </c>
      <c r="J15" s="72"/>
      <c r="K15" s="27"/>
      <c r="L15" s="16"/>
      <c r="M15" s="27"/>
      <c r="N15" s="16"/>
      <c r="O15" s="17"/>
      <c r="P15" s="59">
        <f t="shared" si="0"/>
        <v>3250000</v>
      </c>
      <c r="Q15" s="4"/>
    </row>
    <row r="16" spans="2:17" ht="15">
      <c r="B16" s="82" t="s">
        <v>172</v>
      </c>
      <c r="C16" s="82" t="s">
        <v>184</v>
      </c>
      <c r="D16" s="16"/>
      <c r="E16" s="16"/>
      <c r="F16" s="16"/>
      <c r="G16" s="16"/>
      <c r="H16" s="27"/>
      <c r="I16" s="30"/>
      <c r="J16" s="72"/>
      <c r="K16" s="27"/>
      <c r="L16" s="16"/>
      <c r="M16" s="27"/>
      <c r="N16" s="16"/>
      <c r="O16" s="17"/>
      <c r="P16" s="59">
        <f t="shared" si="0"/>
        <v>0</v>
      </c>
      <c r="Q16" s="4"/>
    </row>
    <row r="17" spans="2:17" ht="27">
      <c r="B17" s="82" t="s">
        <v>174</v>
      </c>
      <c r="C17" s="80" t="s">
        <v>189</v>
      </c>
      <c r="D17" s="16"/>
      <c r="E17" s="16"/>
      <c r="F17" s="16"/>
      <c r="G17" s="16"/>
      <c r="H17" s="85">
        <f>195000*4</f>
        <v>780000</v>
      </c>
      <c r="I17" s="30">
        <f>195000*4</f>
        <v>780000</v>
      </c>
      <c r="J17" s="72"/>
      <c r="K17" s="27"/>
      <c r="L17" s="16"/>
      <c r="M17" s="27"/>
      <c r="N17" s="16"/>
      <c r="O17" s="17"/>
      <c r="P17" s="59">
        <f t="shared" si="0"/>
        <v>1560000</v>
      </c>
      <c r="Q17" s="4"/>
    </row>
    <row r="18" spans="2:17" ht="15">
      <c r="B18" s="82" t="s">
        <v>4</v>
      </c>
      <c r="C18" s="82" t="s">
        <v>185</v>
      </c>
      <c r="D18" s="16"/>
      <c r="E18" s="16"/>
      <c r="F18" s="16"/>
      <c r="G18" s="16"/>
      <c r="H18" s="27"/>
      <c r="I18" s="30"/>
      <c r="J18" s="72"/>
      <c r="K18" s="27"/>
      <c r="L18" s="16"/>
      <c r="M18" s="27"/>
      <c r="N18" s="16"/>
      <c r="O18" s="17"/>
      <c r="P18" s="59">
        <f t="shared" si="0"/>
        <v>0</v>
      </c>
      <c r="Q18" s="4"/>
    </row>
    <row r="19" spans="2:16" ht="15">
      <c r="B19" s="425" t="s">
        <v>175</v>
      </c>
      <c r="C19" s="425" t="s">
        <v>186</v>
      </c>
      <c r="D19" s="16">
        <v>0</v>
      </c>
      <c r="E19" s="16">
        <v>87500</v>
      </c>
      <c r="F19" s="16">
        <v>87500</v>
      </c>
      <c r="G19" s="16">
        <v>87500</v>
      </c>
      <c r="H19" s="16">
        <v>87500</v>
      </c>
      <c r="I19" s="16">
        <v>87500</v>
      </c>
      <c r="J19" s="72"/>
      <c r="K19" s="27"/>
      <c r="L19" s="16"/>
      <c r="M19" s="27"/>
      <c r="N19" s="16"/>
      <c r="O19" s="17"/>
      <c r="P19" s="59">
        <f t="shared" si="0"/>
        <v>437500</v>
      </c>
    </row>
    <row r="20" spans="2:16" ht="15">
      <c r="B20" s="425" t="s">
        <v>176</v>
      </c>
      <c r="C20" s="425" t="s">
        <v>129</v>
      </c>
      <c r="D20" s="16"/>
      <c r="E20" s="16"/>
      <c r="F20" s="16">
        <v>1040000</v>
      </c>
      <c r="G20" s="16">
        <v>1040000</v>
      </c>
      <c r="H20" s="16">
        <v>1040000</v>
      </c>
      <c r="I20" s="16">
        <v>1040000</v>
      </c>
      <c r="J20" s="72"/>
      <c r="K20" s="27"/>
      <c r="L20" s="16"/>
      <c r="M20" s="27"/>
      <c r="N20" s="16"/>
      <c r="O20" s="17"/>
      <c r="P20" s="59">
        <f t="shared" si="0"/>
        <v>4160000</v>
      </c>
    </row>
    <row r="21" spans="2:16" ht="15">
      <c r="B21" s="82" t="s">
        <v>177</v>
      </c>
      <c r="C21" s="82" t="s">
        <v>2</v>
      </c>
      <c r="D21" s="16"/>
      <c r="E21" s="16"/>
      <c r="F21" s="16"/>
      <c r="G21" s="16"/>
      <c r="H21" s="27"/>
      <c r="I21" s="16"/>
      <c r="J21" s="72"/>
      <c r="K21" s="27"/>
      <c r="L21" s="16"/>
      <c r="M21" s="27"/>
      <c r="N21" s="16"/>
      <c r="O21" s="17"/>
      <c r="P21" s="59">
        <f t="shared" si="0"/>
        <v>0</v>
      </c>
    </row>
    <row r="22" spans="2:16" ht="15.75" thickBot="1">
      <c r="B22" s="426" t="s">
        <v>178</v>
      </c>
      <c r="C22" s="426" t="s">
        <v>187</v>
      </c>
      <c r="D22" s="21">
        <v>0</v>
      </c>
      <c r="E22" s="21">
        <v>325000</v>
      </c>
      <c r="F22" s="21">
        <v>325000</v>
      </c>
      <c r="G22" s="21">
        <v>325000</v>
      </c>
      <c r="H22" s="21">
        <v>325000</v>
      </c>
      <c r="I22" s="21">
        <v>325000</v>
      </c>
      <c r="J22" s="73"/>
      <c r="K22" s="27"/>
      <c r="L22" s="21"/>
      <c r="M22" s="27"/>
      <c r="N22" s="21"/>
      <c r="O22" s="22"/>
      <c r="P22" s="59">
        <f t="shared" si="0"/>
        <v>1625000</v>
      </c>
    </row>
    <row r="23" spans="2:16" ht="15.75" thickBot="1">
      <c r="B23" s="502" t="s">
        <v>22</v>
      </c>
      <c r="C23" s="503"/>
      <c r="D23" s="407">
        <f aca="true" t="shared" si="1" ref="D23:P23">SUM(D5:D22)</f>
        <v>0</v>
      </c>
      <c r="E23" s="407">
        <f t="shared" si="1"/>
        <v>1062500</v>
      </c>
      <c r="F23" s="407">
        <f t="shared" si="1"/>
        <v>2492500</v>
      </c>
      <c r="G23" s="407">
        <f t="shared" si="1"/>
        <v>2492500</v>
      </c>
      <c r="H23" s="408">
        <f t="shared" si="1"/>
        <v>3572500</v>
      </c>
      <c r="I23" s="407">
        <f t="shared" si="1"/>
        <v>3272500</v>
      </c>
      <c r="J23" s="409">
        <f t="shared" si="1"/>
        <v>0</v>
      </c>
      <c r="K23" s="408">
        <f t="shared" si="1"/>
        <v>0</v>
      </c>
      <c r="L23" s="407">
        <f t="shared" si="1"/>
        <v>0</v>
      </c>
      <c r="M23" s="408">
        <f t="shared" si="1"/>
        <v>0</v>
      </c>
      <c r="N23" s="407">
        <f t="shared" si="1"/>
        <v>0</v>
      </c>
      <c r="O23" s="410">
        <f t="shared" si="1"/>
        <v>0</v>
      </c>
      <c r="P23" s="411">
        <f t="shared" si="1"/>
        <v>12892500</v>
      </c>
    </row>
    <row r="24" spans="2:16" ht="15.75" thickBot="1">
      <c r="B24" s="500" t="s">
        <v>202</v>
      </c>
      <c r="C24" s="521"/>
      <c r="D24" s="56"/>
      <c r="E24" s="56"/>
      <c r="F24" s="56"/>
      <c r="G24" s="56"/>
      <c r="H24" s="57"/>
      <c r="I24" s="56"/>
      <c r="J24" s="74"/>
      <c r="K24" s="57"/>
      <c r="L24" s="56"/>
      <c r="M24" s="57"/>
      <c r="N24" s="56"/>
      <c r="O24" s="58"/>
      <c r="P24" s="59">
        <f>SUM(D24:O24)</f>
        <v>0</v>
      </c>
    </row>
    <row r="25" spans="2:16" ht="15.75" thickBot="1">
      <c r="B25" s="502" t="s">
        <v>191</v>
      </c>
      <c r="C25" s="503"/>
      <c r="D25" s="407">
        <f>SUM(D24)</f>
        <v>0</v>
      </c>
      <c r="E25" s="407">
        <f aca="true" t="shared" si="2" ref="E25:P25">SUM(E24)</f>
        <v>0</v>
      </c>
      <c r="F25" s="407">
        <f t="shared" si="2"/>
        <v>0</v>
      </c>
      <c r="G25" s="407">
        <f t="shared" si="2"/>
        <v>0</v>
      </c>
      <c r="H25" s="408">
        <f t="shared" si="2"/>
        <v>0</v>
      </c>
      <c r="I25" s="407">
        <f t="shared" si="2"/>
        <v>0</v>
      </c>
      <c r="J25" s="409">
        <f t="shared" si="2"/>
        <v>0</v>
      </c>
      <c r="K25" s="408">
        <f t="shared" si="2"/>
        <v>0</v>
      </c>
      <c r="L25" s="407">
        <f t="shared" si="2"/>
        <v>0</v>
      </c>
      <c r="M25" s="408">
        <f t="shared" si="2"/>
        <v>0</v>
      </c>
      <c r="N25" s="407">
        <f t="shared" si="2"/>
        <v>0</v>
      </c>
      <c r="O25" s="410">
        <f t="shared" si="2"/>
        <v>0</v>
      </c>
      <c r="P25" s="411">
        <f t="shared" si="2"/>
        <v>0</v>
      </c>
    </row>
    <row r="26" spans="2:16" ht="15">
      <c r="B26" s="512" t="s">
        <v>58</v>
      </c>
      <c r="C26" s="513"/>
      <c r="D26" s="30"/>
      <c r="E26" s="30"/>
      <c r="F26" s="30"/>
      <c r="G26" s="30"/>
      <c r="H26" s="31"/>
      <c r="I26" s="30"/>
      <c r="J26" s="68"/>
      <c r="K26" s="31"/>
      <c r="L26" s="30"/>
      <c r="M26" s="31"/>
      <c r="N26" s="30"/>
      <c r="O26" s="32"/>
      <c r="P26" s="59">
        <f>SUM(D26:O26)</f>
        <v>0</v>
      </c>
    </row>
    <row r="27" spans="2:16" ht="15">
      <c r="B27" s="500" t="s">
        <v>59</v>
      </c>
      <c r="C27" s="508"/>
      <c r="D27" s="30"/>
      <c r="E27" s="30"/>
      <c r="F27" s="30"/>
      <c r="G27" s="30"/>
      <c r="H27" s="31"/>
      <c r="I27" s="30"/>
      <c r="J27" s="68"/>
      <c r="K27" s="31"/>
      <c r="L27" s="30"/>
      <c r="M27" s="31"/>
      <c r="N27" s="30"/>
      <c r="O27" s="32"/>
      <c r="P27" s="59">
        <f>SUM(D27:O27)</f>
        <v>0</v>
      </c>
    </row>
    <row r="28" spans="2:16" ht="15">
      <c r="B28" s="500" t="s">
        <v>60</v>
      </c>
      <c r="C28" s="508"/>
      <c r="D28" s="30"/>
      <c r="E28" s="30"/>
      <c r="F28" s="30"/>
      <c r="G28" s="30"/>
      <c r="H28" s="31"/>
      <c r="I28" s="30"/>
      <c r="J28" s="68"/>
      <c r="K28" s="31"/>
      <c r="L28" s="30"/>
      <c r="M28" s="31"/>
      <c r="N28" s="30"/>
      <c r="O28" s="32"/>
      <c r="P28" s="59">
        <f>SUM(D28:O28)</f>
        <v>0</v>
      </c>
    </row>
    <row r="29" spans="2:16" ht="15">
      <c r="B29" s="500" t="s">
        <v>61</v>
      </c>
      <c r="C29" s="508"/>
      <c r="D29" s="30"/>
      <c r="E29" s="30"/>
      <c r="F29" s="30"/>
      <c r="G29" s="30"/>
      <c r="H29" s="31"/>
      <c r="I29" s="30"/>
      <c r="J29" s="68"/>
      <c r="K29" s="31"/>
      <c r="L29" s="30"/>
      <c r="M29" s="31"/>
      <c r="N29" s="30"/>
      <c r="O29" s="32"/>
      <c r="P29" s="59">
        <f>SUM(D29:O29)</f>
        <v>0</v>
      </c>
    </row>
    <row r="30" spans="2:16" ht="15.75" thickBot="1">
      <c r="B30" s="506" t="s">
        <v>62</v>
      </c>
      <c r="C30" s="520"/>
      <c r="D30" s="53"/>
      <c r="E30" s="53"/>
      <c r="F30" s="53"/>
      <c r="G30" s="53"/>
      <c r="H30" s="54"/>
      <c r="I30" s="53"/>
      <c r="J30" s="75"/>
      <c r="K30" s="54"/>
      <c r="L30" s="53"/>
      <c r="M30" s="54"/>
      <c r="N30" s="53"/>
      <c r="O30" s="55"/>
      <c r="P30" s="59">
        <f>SUM(D30:O30)</f>
        <v>0</v>
      </c>
    </row>
    <row r="31" spans="2:16" ht="15.75" thickBot="1">
      <c r="B31" s="518" t="s">
        <v>192</v>
      </c>
      <c r="C31" s="522"/>
      <c r="D31" s="321">
        <f>SUM(D26:D30)</f>
        <v>0</v>
      </c>
      <c r="E31" s="321">
        <f aca="true" t="shared" si="3" ref="E31:P31">SUM(E26:E30)</f>
        <v>0</v>
      </c>
      <c r="F31" s="321">
        <f t="shared" si="3"/>
        <v>0</v>
      </c>
      <c r="G31" s="321">
        <f t="shared" si="3"/>
        <v>0</v>
      </c>
      <c r="H31" s="322">
        <f t="shared" si="3"/>
        <v>0</v>
      </c>
      <c r="I31" s="321">
        <f t="shared" si="3"/>
        <v>0</v>
      </c>
      <c r="J31" s="323">
        <f t="shared" si="3"/>
        <v>0</v>
      </c>
      <c r="K31" s="322">
        <f t="shared" si="3"/>
        <v>0</v>
      </c>
      <c r="L31" s="321">
        <f t="shared" si="3"/>
        <v>0</v>
      </c>
      <c r="M31" s="322">
        <f t="shared" si="3"/>
        <v>0</v>
      </c>
      <c r="N31" s="321">
        <f t="shared" si="3"/>
        <v>0</v>
      </c>
      <c r="O31" s="324">
        <f t="shared" si="3"/>
        <v>0</v>
      </c>
      <c r="P31" s="314">
        <f t="shared" si="3"/>
        <v>0</v>
      </c>
    </row>
    <row r="32" spans="2:16" ht="15">
      <c r="B32" s="512" t="s">
        <v>58</v>
      </c>
      <c r="C32" s="513"/>
      <c r="D32" s="30"/>
      <c r="E32" s="30"/>
      <c r="F32" s="30"/>
      <c r="G32" s="30"/>
      <c r="H32" s="31"/>
      <c r="I32" s="30"/>
      <c r="J32" s="68"/>
      <c r="K32" s="31"/>
      <c r="L32" s="30"/>
      <c r="M32" s="31"/>
      <c r="N32" s="30"/>
      <c r="O32" s="32"/>
      <c r="P32" s="59">
        <f>SUM(D32:O32)</f>
        <v>0</v>
      </c>
    </row>
    <row r="33" spans="2:16" ht="15">
      <c r="B33" s="500" t="s">
        <v>59</v>
      </c>
      <c r="C33" s="508"/>
      <c r="D33" s="30"/>
      <c r="E33" s="30"/>
      <c r="F33" s="30"/>
      <c r="G33" s="30"/>
      <c r="H33" s="31"/>
      <c r="I33" s="30"/>
      <c r="J33" s="68"/>
      <c r="K33" s="31"/>
      <c r="L33" s="30"/>
      <c r="M33" s="31"/>
      <c r="N33" s="30"/>
      <c r="O33" s="32"/>
      <c r="P33" s="59">
        <f>SUM(D33:O33)</f>
        <v>0</v>
      </c>
    </row>
    <row r="34" spans="2:16" ht="15">
      <c r="B34" s="500" t="s">
        <v>60</v>
      </c>
      <c r="C34" s="508"/>
      <c r="D34" s="30"/>
      <c r="E34" s="30"/>
      <c r="F34" s="30"/>
      <c r="G34" s="30"/>
      <c r="H34" s="31"/>
      <c r="I34" s="30"/>
      <c r="J34" s="68"/>
      <c r="K34" s="31"/>
      <c r="L34" s="30"/>
      <c r="M34" s="31"/>
      <c r="N34" s="30"/>
      <c r="O34" s="32"/>
      <c r="P34" s="59">
        <f>SUM(D34:O34)</f>
        <v>0</v>
      </c>
    </row>
    <row r="35" spans="2:16" ht="15">
      <c r="B35" s="500" t="s">
        <v>61</v>
      </c>
      <c r="C35" s="508"/>
      <c r="D35" s="30"/>
      <c r="E35" s="30"/>
      <c r="F35" s="30"/>
      <c r="G35" s="30"/>
      <c r="H35" s="31"/>
      <c r="I35" s="30"/>
      <c r="J35" s="68"/>
      <c r="K35" s="31"/>
      <c r="L35" s="30"/>
      <c r="M35" s="31"/>
      <c r="N35" s="30"/>
      <c r="O35" s="32"/>
      <c r="P35" s="59">
        <f>SUM(D35:O35)</f>
        <v>0</v>
      </c>
    </row>
    <row r="36" spans="2:16" ht="15.75" thickBot="1">
      <c r="B36" s="506" t="s">
        <v>62</v>
      </c>
      <c r="C36" s="520"/>
      <c r="D36" s="53"/>
      <c r="E36" s="53"/>
      <c r="F36" s="53"/>
      <c r="G36" s="53"/>
      <c r="H36" s="54"/>
      <c r="I36" s="53"/>
      <c r="J36" s="75"/>
      <c r="K36" s="54"/>
      <c r="L36" s="53"/>
      <c r="M36" s="54"/>
      <c r="N36" s="53"/>
      <c r="O36" s="55"/>
      <c r="P36" s="59">
        <f>SUM(D36:O36)</f>
        <v>0</v>
      </c>
    </row>
    <row r="37" spans="2:16" ht="15.75" thickBot="1">
      <c r="B37" s="518" t="s">
        <v>193</v>
      </c>
      <c r="C37" s="522"/>
      <c r="D37" s="321">
        <f aca="true" t="shared" si="4" ref="D37:P37">SUM(D32:D36)</f>
        <v>0</v>
      </c>
      <c r="E37" s="321">
        <f t="shared" si="4"/>
        <v>0</v>
      </c>
      <c r="F37" s="321">
        <f t="shared" si="4"/>
        <v>0</v>
      </c>
      <c r="G37" s="321">
        <f t="shared" si="4"/>
        <v>0</v>
      </c>
      <c r="H37" s="322">
        <f t="shared" si="4"/>
        <v>0</v>
      </c>
      <c r="I37" s="321">
        <f t="shared" si="4"/>
        <v>0</v>
      </c>
      <c r="J37" s="323">
        <f t="shared" si="4"/>
        <v>0</v>
      </c>
      <c r="K37" s="322">
        <f t="shared" si="4"/>
        <v>0</v>
      </c>
      <c r="L37" s="321">
        <f t="shared" si="4"/>
        <v>0</v>
      </c>
      <c r="M37" s="322">
        <f t="shared" si="4"/>
        <v>0</v>
      </c>
      <c r="N37" s="321">
        <f t="shared" si="4"/>
        <v>0</v>
      </c>
      <c r="O37" s="324">
        <f t="shared" si="4"/>
        <v>0</v>
      </c>
      <c r="P37" s="314">
        <f t="shared" si="4"/>
        <v>0</v>
      </c>
    </row>
    <row r="38" spans="2:16" ht="15">
      <c r="B38" s="512" t="s">
        <v>58</v>
      </c>
      <c r="C38" s="513"/>
      <c r="D38" s="30"/>
      <c r="E38" s="30"/>
      <c r="F38" s="30"/>
      <c r="G38" s="30"/>
      <c r="H38" s="31"/>
      <c r="I38" s="30"/>
      <c r="J38" s="68"/>
      <c r="K38" s="31"/>
      <c r="L38" s="30"/>
      <c r="M38" s="31"/>
      <c r="N38" s="30"/>
      <c r="O38" s="32"/>
      <c r="P38" s="59">
        <f>SUM(D38:O38)</f>
        <v>0</v>
      </c>
    </row>
    <row r="39" spans="2:16" ht="15">
      <c r="B39" s="500" t="s">
        <v>59</v>
      </c>
      <c r="C39" s="508"/>
      <c r="D39" s="30"/>
      <c r="E39" s="30"/>
      <c r="F39" s="30"/>
      <c r="G39" s="30"/>
      <c r="H39" s="31"/>
      <c r="I39" s="30"/>
      <c r="J39" s="68"/>
      <c r="K39" s="31"/>
      <c r="L39" s="30"/>
      <c r="M39" s="31"/>
      <c r="N39" s="30"/>
      <c r="O39" s="32"/>
      <c r="P39" s="59">
        <f>SUM(D39:O39)</f>
        <v>0</v>
      </c>
    </row>
    <row r="40" spans="2:16" ht="15">
      <c r="B40" s="500" t="s">
        <v>60</v>
      </c>
      <c r="C40" s="508"/>
      <c r="D40" s="30"/>
      <c r="E40" s="30"/>
      <c r="F40" s="30"/>
      <c r="G40" s="30"/>
      <c r="H40" s="31"/>
      <c r="I40" s="30"/>
      <c r="J40" s="68"/>
      <c r="K40" s="31"/>
      <c r="L40" s="30"/>
      <c r="M40" s="31"/>
      <c r="N40" s="30"/>
      <c r="O40" s="32"/>
      <c r="P40" s="59">
        <f>SUM(D40:O40)</f>
        <v>0</v>
      </c>
    </row>
    <row r="41" spans="2:16" ht="15">
      <c r="B41" s="500" t="s">
        <v>61</v>
      </c>
      <c r="C41" s="508"/>
      <c r="D41" s="30"/>
      <c r="E41" s="30"/>
      <c r="F41" s="30"/>
      <c r="G41" s="30"/>
      <c r="H41" s="31"/>
      <c r="I41" s="30"/>
      <c r="J41" s="68"/>
      <c r="K41" s="31"/>
      <c r="L41" s="30"/>
      <c r="M41" s="31"/>
      <c r="N41" s="30"/>
      <c r="O41" s="32"/>
      <c r="P41" s="59">
        <f>SUM(D41:O41)</f>
        <v>0</v>
      </c>
    </row>
    <row r="42" spans="2:16" ht="15.75" thickBot="1">
      <c r="B42" s="506" t="s">
        <v>62</v>
      </c>
      <c r="C42" s="520"/>
      <c r="D42" s="53"/>
      <c r="E42" s="53"/>
      <c r="F42" s="53"/>
      <c r="G42" s="53"/>
      <c r="H42" s="54"/>
      <c r="I42" s="53"/>
      <c r="J42" s="75"/>
      <c r="K42" s="54"/>
      <c r="L42" s="53"/>
      <c r="M42" s="54"/>
      <c r="N42" s="53"/>
      <c r="O42" s="55"/>
      <c r="P42" s="59">
        <f>SUM(D42:O42)</f>
        <v>0</v>
      </c>
    </row>
    <row r="43" spans="2:16" ht="15.75" thickBot="1">
      <c r="B43" s="518" t="s">
        <v>63</v>
      </c>
      <c r="C43" s="522"/>
      <c r="D43" s="321">
        <f aca="true" t="shared" si="5" ref="D43:P43">SUM(D38:D42)</f>
        <v>0</v>
      </c>
      <c r="E43" s="321">
        <f t="shared" si="5"/>
        <v>0</v>
      </c>
      <c r="F43" s="321">
        <f t="shared" si="5"/>
        <v>0</v>
      </c>
      <c r="G43" s="321">
        <f t="shared" si="5"/>
        <v>0</v>
      </c>
      <c r="H43" s="322">
        <f t="shared" si="5"/>
        <v>0</v>
      </c>
      <c r="I43" s="321">
        <f t="shared" si="5"/>
        <v>0</v>
      </c>
      <c r="J43" s="323">
        <f t="shared" si="5"/>
        <v>0</v>
      </c>
      <c r="K43" s="322">
        <f t="shared" si="5"/>
        <v>0</v>
      </c>
      <c r="L43" s="321">
        <f t="shared" si="5"/>
        <v>0</v>
      </c>
      <c r="M43" s="322">
        <f t="shared" si="5"/>
        <v>0</v>
      </c>
      <c r="N43" s="321">
        <f t="shared" si="5"/>
        <v>0</v>
      </c>
      <c r="O43" s="324">
        <f t="shared" si="5"/>
        <v>0</v>
      </c>
      <c r="P43" s="314">
        <f t="shared" si="5"/>
        <v>0</v>
      </c>
    </row>
    <row r="44" spans="2:16" ht="15">
      <c r="B44" s="512" t="s">
        <v>58</v>
      </c>
      <c r="C44" s="513"/>
      <c r="D44" s="30"/>
      <c r="E44" s="30"/>
      <c r="F44" s="30"/>
      <c r="G44" s="30"/>
      <c r="H44" s="31"/>
      <c r="I44" s="30"/>
      <c r="J44" s="68"/>
      <c r="K44" s="31"/>
      <c r="L44" s="30"/>
      <c r="M44" s="31"/>
      <c r="N44" s="30"/>
      <c r="O44" s="32"/>
      <c r="P44" s="59">
        <f>SUM(D44:O44)</f>
        <v>0</v>
      </c>
    </row>
    <row r="45" spans="2:16" ht="15">
      <c r="B45" s="500" t="s">
        <v>59</v>
      </c>
      <c r="C45" s="508"/>
      <c r="D45" s="30"/>
      <c r="E45" s="30"/>
      <c r="F45" s="30"/>
      <c r="G45" s="30"/>
      <c r="H45" s="31"/>
      <c r="I45" s="30"/>
      <c r="J45" s="68"/>
      <c r="K45" s="31"/>
      <c r="L45" s="30"/>
      <c r="M45" s="31"/>
      <c r="N45" s="30"/>
      <c r="O45" s="32"/>
      <c r="P45" s="59">
        <f>SUM(D45:O45)</f>
        <v>0</v>
      </c>
    </row>
    <row r="46" spans="2:16" ht="15">
      <c r="B46" s="500" t="s">
        <v>60</v>
      </c>
      <c r="C46" s="508"/>
      <c r="D46" s="30"/>
      <c r="E46" s="30"/>
      <c r="F46" s="30"/>
      <c r="G46" s="30"/>
      <c r="H46" s="31"/>
      <c r="I46" s="30"/>
      <c r="J46" s="68"/>
      <c r="K46" s="31"/>
      <c r="L46" s="30"/>
      <c r="M46" s="31"/>
      <c r="N46" s="30"/>
      <c r="O46" s="32"/>
      <c r="P46" s="59">
        <f>SUM(D46:O46)</f>
        <v>0</v>
      </c>
    </row>
    <row r="47" spans="2:16" ht="15">
      <c r="B47" s="500" t="s">
        <v>61</v>
      </c>
      <c r="C47" s="508"/>
      <c r="D47" s="30"/>
      <c r="E47" s="30"/>
      <c r="F47" s="30"/>
      <c r="G47" s="30"/>
      <c r="H47" s="31"/>
      <c r="I47" s="30"/>
      <c r="J47" s="68"/>
      <c r="K47" s="31"/>
      <c r="L47" s="30"/>
      <c r="M47" s="31"/>
      <c r="N47" s="30"/>
      <c r="O47" s="32"/>
      <c r="P47" s="59">
        <f>SUM(D47:O47)</f>
        <v>0</v>
      </c>
    </row>
    <row r="48" spans="2:16" ht="15.75" thickBot="1">
      <c r="B48" s="506" t="s">
        <v>62</v>
      </c>
      <c r="C48" s="520"/>
      <c r="D48" s="53"/>
      <c r="E48" s="53"/>
      <c r="F48" s="53"/>
      <c r="G48" s="53"/>
      <c r="H48" s="54"/>
      <c r="I48" s="53"/>
      <c r="J48" s="75"/>
      <c r="K48" s="54"/>
      <c r="L48" s="53"/>
      <c r="M48" s="54"/>
      <c r="N48" s="53"/>
      <c r="O48" s="55"/>
      <c r="P48" s="59">
        <f>SUM(D48:O48)</f>
        <v>0</v>
      </c>
    </row>
    <row r="49" spans="2:16" ht="15.75" thickBot="1">
      <c r="B49" s="518" t="s">
        <v>64</v>
      </c>
      <c r="C49" s="519"/>
      <c r="D49" s="321">
        <f aca="true" t="shared" si="6" ref="D49:P49">SUM(D44:D48)</f>
        <v>0</v>
      </c>
      <c r="E49" s="321">
        <f t="shared" si="6"/>
        <v>0</v>
      </c>
      <c r="F49" s="321">
        <f t="shared" si="6"/>
        <v>0</v>
      </c>
      <c r="G49" s="321">
        <f t="shared" si="6"/>
        <v>0</v>
      </c>
      <c r="H49" s="322">
        <f t="shared" si="6"/>
        <v>0</v>
      </c>
      <c r="I49" s="321">
        <f t="shared" si="6"/>
        <v>0</v>
      </c>
      <c r="J49" s="323">
        <f t="shared" si="6"/>
        <v>0</v>
      </c>
      <c r="K49" s="322">
        <f t="shared" si="6"/>
        <v>0</v>
      </c>
      <c r="L49" s="321">
        <f t="shared" si="6"/>
        <v>0</v>
      </c>
      <c r="M49" s="322">
        <f t="shared" si="6"/>
        <v>0</v>
      </c>
      <c r="N49" s="321">
        <f t="shared" si="6"/>
        <v>0</v>
      </c>
      <c r="O49" s="324">
        <f t="shared" si="6"/>
        <v>0</v>
      </c>
      <c r="P49" s="314">
        <f t="shared" si="6"/>
        <v>0</v>
      </c>
    </row>
    <row r="50" spans="2:16" ht="15.75" thickBot="1">
      <c r="B50" s="502" t="s">
        <v>65</v>
      </c>
      <c r="C50" s="503"/>
      <c r="D50" s="407">
        <f>+D49+D43+D37+D31</f>
        <v>0</v>
      </c>
      <c r="E50" s="407">
        <f aca="true" t="shared" si="7" ref="E50:P50">+E49+E43+E37+E31</f>
        <v>0</v>
      </c>
      <c r="F50" s="407">
        <f t="shared" si="7"/>
        <v>0</v>
      </c>
      <c r="G50" s="407">
        <f t="shared" si="7"/>
        <v>0</v>
      </c>
      <c r="H50" s="408">
        <f t="shared" si="7"/>
        <v>0</v>
      </c>
      <c r="I50" s="407">
        <f t="shared" si="7"/>
        <v>0</v>
      </c>
      <c r="J50" s="409">
        <f t="shared" si="7"/>
        <v>0</v>
      </c>
      <c r="K50" s="408">
        <f t="shared" si="7"/>
        <v>0</v>
      </c>
      <c r="L50" s="407">
        <f t="shared" si="7"/>
        <v>0</v>
      </c>
      <c r="M50" s="408">
        <f t="shared" si="7"/>
        <v>0</v>
      </c>
      <c r="N50" s="407">
        <f t="shared" si="7"/>
        <v>0</v>
      </c>
      <c r="O50" s="410">
        <f t="shared" si="7"/>
        <v>0</v>
      </c>
      <c r="P50" s="411">
        <f t="shared" si="7"/>
        <v>0</v>
      </c>
    </row>
    <row r="51" spans="2:16" ht="14.25">
      <c r="B51" s="523" t="s">
        <v>66</v>
      </c>
      <c r="C51" s="524"/>
      <c r="D51" s="61">
        <f>56000+113300+267400</f>
        <v>436700</v>
      </c>
      <c r="E51" s="61">
        <f>40000+162750+83000+252300</f>
        <v>538050</v>
      </c>
      <c r="F51" s="61">
        <v>807500</v>
      </c>
      <c r="G51" s="61">
        <f>63000+104000</f>
        <v>167000</v>
      </c>
      <c r="H51" s="61"/>
      <c r="I51" s="61"/>
      <c r="J51" s="67"/>
      <c r="K51" s="77"/>
      <c r="L51" s="61"/>
      <c r="M51" s="77"/>
      <c r="N51" s="61"/>
      <c r="O51" s="61"/>
      <c r="P51" s="62">
        <f>SUM(D51:O51)</f>
        <v>1949250</v>
      </c>
    </row>
    <row r="52" spans="2:16" ht="14.25">
      <c r="B52" s="490" t="s">
        <v>198</v>
      </c>
      <c r="C52" s="491"/>
      <c r="D52" s="30"/>
      <c r="E52" s="30">
        <v>653950</v>
      </c>
      <c r="F52" s="30">
        <v>353000</v>
      </c>
      <c r="G52" s="30">
        <f>1000000+1940000</f>
        <v>2940000</v>
      </c>
      <c r="H52" s="30">
        <v>500000</v>
      </c>
      <c r="I52" s="30"/>
      <c r="J52" s="68"/>
      <c r="K52" s="31"/>
      <c r="L52" s="30"/>
      <c r="M52" s="31"/>
      <c r="N52" s="30"/>
      <c r="O52" s="30"/>
      <c r="P52" s="62">
        <f>SUM(D52:O52)</f>
        <v>4446950</v>
      </c>
    </row>
    <row r="53" spans="2:16" ht="14.25">
      <c r="B53" s="490" t="s">
        <v>67</v>
      </c>
      <c r="C53" s="491"/>
      <c r="D53" s="30"/>
      <c r="E53" s="30"/>
      <c r="F53" s="30"/>
      <c r="G53" s="30"/>
      <c r="H53" s="30">
        <f>700000+107000+15000+12000</f>
        <v>834000</v>
      </c>
      <c r="I53" s="30"/>
      <c r="J53" s="68"/>
      <c r="K53" s="31"/>
      <c r="L53" s="30"/>
      <c r="M53" s="31"/>
      <c r="N53" s="30"/>
      <c r="O53" s="30"/>
      <c r="P53" s="62">
        <f>SUM(D53:O53)</f>
        <v>834000</v>
      </c>
    </row>
    <row r="54" spans="2:16" ht="14.25">
      <c r="B54" s="490" t="s">
        <v>32</v>
      </c>
      <c r="C54" s="491"/>
      <c r="D54" s="62"/>
      <c r="E54" s="62"/>
      <c r="F54" s="62"/>
      <c r="G54" s="62"/>
      <c r="H54" s="62"/>
      <c r="I54" s="62"/>
      <c r="J54" s="69"/>
      <c r="K54" s="78"/>
      <c r="L54" s="62"/>
      <c r="M54" s="78"/>
      <c r="N54" s="62"/>
      <c r="O54" s="62"/>
      <c r="P54" s="62">
        <f>SUM(D54:O54)</f>
        <v>0</v>
      </c>
    </row>
    <row r="55" spans="2:16" ht="15" thickBot="1">
      <c r="B55" s="490" t="s">
        <v>68</v>
      </c>
      <c r="C55" s="491"/>
      <c r="D55" s="60"/>
      <c r="E55" s="60"/>
      <c r="F55" s="60"/>
      <c r="G55" s="60"/>
      <c r="H55" s="60"/>
      <c r="I55" s="60"/>
      <c r="J55" s="70"/>
      <c r="K55" s="79"/>
      <c r="L55" s="60"/>
      <c r="M55" s="79"/>
      <c r="N55" s="60"/>
      <c r="O55" s="60"/>
      <c r="P55" s="60">
        <f>SUM(D55:O55)</f>
        <v>0</v>
      </c>
    </row>
    <row r="56" spans="2:16" ht="15.75" thickBot="1">
      <c r="B56" s="502" t="s">
        <v>69</v>
      </c>
      <c r="C56" s="503"/>
      <c r="D56" s="407">
        <f>SUM(D51:D55)</f>
        <v>436700</v>
      </c>
      <c r="E56" s="407">
        <f aca="true" t="shared" si="8" ref="E56:P56">SUM(E51:E55)</f>
        <v>1192000</v>
      </c>
      <c r="F56" s="407">
        <f t="shared" si="8"/>
        <v>1160500</v>
      </c>
      <c r="G56" s="407">
        <f t="shared" si="8"/>
        <v>3107000</v>
      </c>
      <c r="H56" s="408">
        <f t="shared" si="8"/>
        <v>1334000</v>
      </c>
      <c r="I56" s="407">
        <f t="shared" si="8"/>
        <v>0</v>
      </c>
      <c r="J56" s="409">
        <f t="shared" si="8"/>
        <v>0</v>
      </c>
      <c r="K56" s="408">
        <f t="shared" si="8"/>
        <v>0</v>
      </c>
      <c r="L56" s="407">
        <f t="shared" si="8"/>
        <v>0</v>
      </c>
      <c r="M56" s="408">
        <f t="shared" si="8"/>
        <v>0</v>
      </c>
      <c r="N56" s="407">
        <f t="shared" si="8"/>
        <v>0</v>
      </c>
      <c r="O56" s="410">
        <f t="shared" si="8"/>
        <v>0</v>
      </c>
      <c r="P56" s="411">
        <f t="shared" si="8"/>
        <v>7230200</v>
      </c>
    </row>
    <row r="57" spans="2:16" ht="39" customHeight="1" thickBot="1">
      <c r="B57" s="498" t="s">
        <v>11</v>
      </c>
      <c r="C57" s="499"/>
      <c r="D57" s="30"/>
      <c r="E57" s="30"/>
      <c r="F57" s="30"/>
      <c r="G57" s="30"/>
      <c r="H57" s="31"/>
      <c r="I57" s="30"/>
      <c r="J57" s="68"/>
      <c r="K57" s="31"/>
      <c r="L57" s="30"/>
      <c r="M57" s="31"/>
      <c r="N57" s="30"/>
      <c r="O57" s="32"/>
      <c r="P57" s="59">
        <f>SUM(D57:O57)</f>
        <v>0</v>
      </c>
    </row>
    <row r="58" spans="2:16" ht="15.75" thickBot="1">
      <c r="B58" s="502" t="s">
        <v>70</v>
      </c>
      <c r="C58" s="503"/>
      <c r="D58" s="407">
        <f>SUM(D57)</f>
        <v>0</v>
      </c>
      <c r="E58" s="407">
        <f aca="true" t="shared" si="9" ref="E58:P58">SUM(E57)</f>
        <v>0</v>
      </c>
      <c r="F58" s="407">
        <f t="shared" si="9"/>
        <v>0</v>
      </c>
      <c r="G58" s="407">
        <f t="shared" si="9"/>
        <v>0</v>
      </c>
      <c r="H58" s="408">
        <f t="shared" si="9"/>
        <v>0</v>
      </c>
      <c r="I58" s="407">
        <f t="shared" si="9"/>
        <v>0</v>
      </c>
      <c r="J58" s="409">
        <f t="shared" si="9"/>
        <v>0</v>
      </c>
      <c r="K58" s="408">
        <f t="shared" si="9"/>
        <v>0</v>
      </c>
      <c r="L58" s="407">
        <f t="shared" si="9"/>
        <v>0</v>
      </c>
      <c r="M58" s="408">
        <f t="shared" si="9"/>
        <v>0</v>
      </c>
      <c r="N58" s="407">
        <f t="shared" si="9"/>
        <v>0</v>
      </c>
      <c r="O58" s="410">
        <f t="shared" si="9"/>
        <v>0</v>
      </c>
      <c r="P58" s="411">
        <f t="shared" si="9"/>
        <v>0</v>
      </c>
    </row>
    <row r="59" spans="2:16" ht="15">
      <c r="B59" s="492" t="s">
        <v>203</v>
      </c>
      <c r="C59" s="493"/>
      <c r="D59" s="30"/>
      <c r="E59" s="30"/>
      <c r="F59" s="30"/>
      <c r="G59" s="30"/>
      <c r="H59" s="31"/>
      <c r="I59" s="30"/>
      <c r="J59" s="68"/>
      <c r="K59" s="31"/>
      <c r="L59" s="30"/>
      <c r="M59" s="31"/>
      <c r="N59" s="30"/>
      <c r="O59" s="32"/>
      <c r="P59" s="59">
        <f aca="true" t="shared" si="10" ref="P59:P64">SUM(D59:O59)</f>
        <v>0</v>
      </c>
    </row>
    <row r="60" spans="2:16" ht="15">
      <c r="B60" s="500" t="s">
        <v>71</v>
      </c>
      <c r="C60" s="501"/>
      <c r="D60" s="30"/>
      <c r="E60" s="30"/>
      <c r="F60" s="30"/>
      <c r="G60" s="30"/>
      <c r="H60" s="31"/>
      <c r="I60" s="30"/>
      <c r="J60" s="68"/>
      <c r="K60" s="31"/>
      <c r="L60" s="30"/>
      <c r="M60" s="31"/>
      <c r="N60" s="30"/>
      <c r="O60" s="32"/>
      <c r="P60" s="59">
        <f t="shared" si="10"/>
        <v>0</v>
      </c>
    </row>
    <row r="61" spans="2:16" ht="15">
      <c r="B61" s="500" t="s">
        <v>72</v>
      </c>
      <c r="C61" s="501"/>
      <c r="D61" s="30"/>
      <c r="E61" s="30"/>
      <c r="F61" s="30"/>
      <c r="G61" s="30"/>
      <c r="H61" s="31"/>
      <c r="I61" s="30"/>
      <c r="J61" s="68"/>
      <c r="K61" s="31"/>
      <c r="L61" s="30"/>
      <c r="M61" s="31"/>
      <c r="N61" s="30"/>
      <c r="O61" s="32"/>
      <c r="P61" s="59">
        <f t="shared" si="10"/>
        <v>0</v>
      </c>
    </row>
    <row r="62" spans="2:16" ht="15">
      <c r="B62" s="509" t="s">
        <v>73</v>
      </c>
      <c r="C62" s="510"/>
      <c r="D62" s="30"/>
      <c r="E62" s="30"/>
      <c r="F62" s="30"/>
      <c r="G62" s="30"/>
      <c r="H62" s="31"/>
      <c r="I62" s="30"/>
      <c r="J62" s="68"/>
      <c r="K62" s="31"/>
      <c r="L62" s="30"/>
      <c r="M62" s="31"/>
      <c r="N62" s="30"/>
      <c r="O62" s="32"/>
      <c r="P62" s="59">
        <f t="shared" si="10"/>
        <v>0</v>
      </c>
    </row>
    <row r="63" spans="2:16" ht="15">
      <c r="B63" s="500" t="s">
        <v>77</v>
      </c>
      <c r="C63" s="501"/>
      <c r="D63" s="30"/>
      <c r="E63" s="30"/>
      <c r="F63" s="30"/>
      <c r="G63" s="30"/>
      <c r="H63" s="31"/>
      <c r="I63" s="30"/>
      <c r="J63" s="68"/>
      <c r="K63" s="31"/>
      <c r="L63" s="30"/>
      <c r="M63" s="31"/>
      <c r="N63" s="30"/>
      <c r="O63" s="32"/>
      <c r="P63" s="59">
        <f t="shared" si="10"/>
        <v>0</v>
      </c>
    </row>
    <row r="64" spans="2:16" ht="15.75" thickBot="1">
      <c r="B64" s="506" t="s">
        <v>74</v>
      </c>
      <c r="C64" s="507"/>
      <c r="D64" s="30"/>
      <c r="E64" s="30"/>
      <c r="F64" s="30"/>
      <c r="G64" s="30"/>
      <c r="H64" s="31"/>
      <c r="I64" s="30"/>
      <c r="J64" s="68"/>
      <c r="K64" s="31"/>
      <c r="L64" s="30"/>
      <c r="M64" s="31"/>
      <c r="N64" s="30"/>
      <c r="O64" s="32"/>
      <c r="P64" s="59">
        <f t="shared" si="10"/>
        <v>0</v>
      </c>
    </row>
    <row r="65" spans="2:16" ht="15.75" thickBot="1">
      <c r="B65" s="502" t="s">
        <v>75</v>
      </c>
      <c r="C65" s="503"/>
      <c r="D65" s="407">
        <f>SUM(D59:D64)</f>
        <v>0</v>
      </c>
      <c r="E65" s="407">
        <f aca="true" t="shared" si="11" ref="E65:P65">SUM(E59:E64)</f>
        <v>0</v>
      </c>
      <c r="F65" s="407">
        <f t="shared" si="11"/>
        <v>0</v>
      </c>
      <c r="G65" s="407">
        <f t="shared" si="11"/>
        <v>0</v>
      </c>
      <c r="H65" s="408">
        <f t="shared" si="11"/>
        <v>0</v>
      </c>
      <c r="I65" s="407">
        <f t="shared" si="11"/>
        <v>0</v>
      </c>
      <c r="J65" s="409">
        <f t="shared" si="11"/>
        <v>0</v>
      </c>
      <c r="K65" s="408">
        <f t="shared" si="11"/>
        <v>0</v>
      </c>
      <c r="L65" s="407">
        <f t="shared" si="11"/>
        <v>0</v>
      </c>
      <c r="M65" s="408">
        <f t="shared" si="11"/>
        <v>0</v>
      </c>
      <c r="N65" s="407">
        <f t="shared" si="11"/>
        <v>0</v>
      </c>
      <c r="O65" s="410">
        <f t="shared" si="11"/>
        <v>0</v>
      </c>
      <c r="P65" s="411">
        <f t="shared" si="11"/>
        <v>0</v>
      </c>
    </row>
    <row r="66" spans="2:16" ht="15">
      <c r="B66" s="504" t="s">
        <v>78</v>
      </c>
      <c r="C66" s="505"/>
      <c r="D66" s="271"/>
      <c r="E66" s="271">
        <v>487500</v>
      </c>
      <c r="F66" s="271"/>
      <c r="G66" s="271">
        <f>520000+650000+20000+10000+15000</f>
        <v>1215000</v>
      </c>
      <c r="H66" s="84">
        <f>560000+37888</f>
        <v>597888</v>
      </c>
      <c r="I66" s="271"/>
      <c r="J66" s="270"/>
      <c r="K66" s="84"/>
      <c r="L66" s="271"/>
      <c r="M66" s="84"/>
      <c r="N66" s="271"/>
      <c r="O66" s="298"/>
      <c r="P66" s="275">
        <f aca="true" t="shared" si="12" ref="P66:P71">SUM(D66:O66)</f>
        <v>2300388</v>
      </c>
    </row>
    <row r="67" spans="2:16" ht="15">
      <c r="B67" s="496" t="s">
        <v>79</v>
      </c>
      <c r="C67" s="497"/>
      <c r="D67" s="271"/>
      <c r="E67" s="271"/>
      <c r="F67" s="271"/>
      <c r="G67" s="271"/>
      <c r="H67" s="84">
        <f>177667+364000</f>
        <v>541667</v>
      </c>
      <c r="I67" s="271">
        <f>177667+364000</f>
        <v>541667</v>
      </c>
      <c r="J67" s="270"/>
      <c r="K67" s="84"/>
      <c r="L67" s="271"/>
      <c r="M67" s="84"/>
      <c r="N67" s="271"/>
      <c r="O67" s="298"/>
      <c r="P67" s="276">
        <f t="shared" si="12"/>
        <v>1083334</v>
      </c>
    </row>
    <row r="68" spans="2:16" ht="15">
      <c r="B68" s="496" t="s">
        <v>80</v>
      </c>
      <c r="C68" s="511"/>
      <c r="D68" s="271"/>
      <c r="E68" s="271"/>
      <c r="F68" s="271"/>
      <c r="G68" s="271"/>
      <c r="H68" s="84">
        <v>921620</v>
      </c>
      <c r="I68" s="271"/>
      <c r="J68" s="270"/>
      <c r="K68" s="84"/>
      <c r="L68" s="271"/>
      <c r="M68" s="84"/>
      <c r="N68" s="271"/>
      <c r="O68" s="298"/>
      <c r="P68" s="276">
        <f t="shared" si="12"/>
        <v>921620</v>
      </c>
    </row>
    <row r="69" spans="2:16" ht="15">
      <c r="B69" s="496" t="s">
        <v>77</v>
      </c>
      <c r="C69" s="497"/>
      <c r="D69" s="271"/>
      <c r="E69" s="271"/>
      <c r="F69" s="271"/>
      <c r="G69" s="271"/>
      <c r="H69" s="84"/>
      <c r="I69" s="271"/>
      <c r="J69" s="270"/>
      <c r="K69" s="84"/>
      <c r="L69" s="271"/>
      <c r="M69" s="84"/>
      <c r="N69" s="271"/>
      <c r="O69" s="298"/>
      <c r="P69" s="276">
        <f t="shared" si="12"/>
        <v>0</v>
      </c>
    </row>
    <row r="70" spans="2:16" ht="15">
      <c r="B70" s="494" t="s">
        <v>76</v>
      </c>
      <c r="C70" s="495"/>
      <c r="D70" s="271"/>
      <c r="E70" s="271"/>
      <c r="F70" s="271"/>
      <c r="G70" s="271"/>
      <c r="H70" s="84"/>
      <c r="I70" s="271"/>
      <c r="J70" s="270"/>
      <c r="K70" s="84"/>
      <c r="L70" s="271"/>
      <c r="M70" s="84"/>
      <c r="N70" s="271"/>
      <c r="O70" s="298"/>
      <c r="P70" s="276">
        <f t="shared" si="12"/>
        <v>0</v>
      </c>
    </row>
    <row r="71" spans="2:16" ht="15.75" thickBot="1">
      <c r="B71" s="514" t="s">
        <v>81</v>
      </c>
      <c r="C71" s="515"/>
      <c r="D71" s="271"/>
      <c r="E71" s="271"/>
      <c r="F71" s="271"/>
      <c r="G71" s="271"/>
      <c r="H71" s="84"/>
      <c r="I71" s="271"/>
      <c r="J71" s="270"/>
      <c r="K71" s="84"/>
      <c r="L71" s="271"/>
      <c r="M71" s="84"/>
      <c r="N71" s="271"/>
      <c r="O71" s="298"/>
      <c r="P71" s="283">
        <f t="shared" si="12"/>
        <v>0</v>
      </c>
    </row>
    <row r="72" spans="2:16" ht="15.75" thickBot="1">
      <c r="B72" s="518" t="s">
        <v>82</v>
      </c>
      <c r="C72" s="519"/>
      <c r="D72" s="292">
        <f>SUM(D66:D71)</f>
        <v>0</v>
      </c>
      <c r="E72" s="292">
        <f aca="true" t="shared" si="13" ref="E72:P72">SUM(E66:E71)</f>
        <v>487500</v>
      </c>
      <c r="F72" s="292">
        <f t="shared" si="13"/>
        <v>0</v>
      </c>
      <c r="G72" s="292">
        <f t="shared" si="13"/>
        <v>1215000</v>
      </c>
      <c r="H72" s="292">
        <f t="shared" si="13"/>
        <v>2061175</v>
      </c>
      <c r="I72" s="292">
        <f t="shared" si="13"/>
        <v>541667</v>
      </c>
      <c r="J72" s="294">
        <f t="shared" si="13"/>
        <v>0</v>
      </c>
      <c r="K72" s="293">
        <f t="shared" si="13"/>
        <v>0</v>
      </c>
      <c r="L72" s="292">
        <f t="shared" si="13"/>
        <v>0</v>
      </c>
      <c r="M72" s="293">
        <f t="shared" si="13"/>
        <v>0</v>
      </c>
      <c r="N72" s="292">
        <f t="shared" si="13"/>
        <v>0</v>
      </c>
      <c r="O72" s="292">
        <f t="shared" si="13"/>
        <v>0</v>
      </c>
      <c r="P72" s="314">
        <f t="shared" si="13"/>
        <v>4305342</v>
      </c>
    </row>
    <row r="73" spans="2:16" ht="15">
      <c r="B73" s="504" t="s">
        <v>83</v>
      </c>
      <c r="C73" s="505"/>
      <c r="D73" s="271"/>
      <c r="E73" s="271"/>
      <c r="F73" s="271"/>
      <c r="G73" s="271"/>
      <c r="H73" s="84"/>
      <c r="I73" s="271"/>
      <c r="J73" s="270"/>
      <c r="K73" s="84"/>
      <c r="L73" s="271"/>
      <c r="M73" s="84"/>
      <c r="N73" s="271"/>
      <c r="O73" s="298"/>
      <c r="P73" s="297">
        <f>SUM(D73:O73)</f>
        <v>0</v>
      </c>
    </row>
    <row r="74" spans="2:16" ht="15">
      <c r="B74" s="496" t="s">
        <v>77</v>
      </c>
      <c r="C74" s="497"/>
      <c r="D74" s="271"/>
      <c r="E74" s="271"/>
      <c r="F74" s="271"/>
      <c r="G74" s="271">
        <f>10000+10000</f>
        <v>20000</v>
      </c>
      <c r="H74" s="84">
        <f>5000+5000+10000+10000</f>
        <v>30000</v>
      </c>
      <c r="I74" s="271"/>
      <c r="J74" s="270"/>
      <c r="K74" s="84"/>
      <c r="L74" s="271"/>
      <c r="M74" s="84"/>
      <c r="N74" s="271"/>
      <c r="O74" s="298"/>
      <c r="P74" s="297">
        <f>SUM(D74:O74)</f>
        <v>50000</v>
      </c>
    </row>
    <row r="75" spans="2:16" ht="15">
      <c r="B75" s="494" t="s">
        <v>84</v>
      </c>
      <c r="C75" s="495"/>
      <c r="D75" s="271"/>
      <c r="E75" s="271"/>
      <c r="F75" s="271"/>
      <c r="G75" s="271"/>
      <c r="H75" s="84"/>
      <c r="I75" s="271"/>
      <c r="J75" s="270"/>
      <c r="K75" s="84"/>
      <c r="L75" s="271"/>
      <c r="M75" s="84"/>
      <c r="N75" s="271"/>
      <c r="O75" s="298"/>
      <c r="P75" s="297">
        <f>SUM(D75:O75)</f>
        <v>0</v>
      </c>
    </row>
    <row r="76" spans="2:16" ht="15.75" thickBot="1">
      <c r="B76" s="514" t="s">
        <v>12</v>
      </c>
      <c r="C76" s="515"/>
      <c r="D76" s="271"/>
      <c r="E76" s="271"/>
      <c r="F76" s="271"/>
      <c r="G76" s="271"/>
      <c r="H76" s="84">
        <v>20000</v>
      </c>
      <c r="I76" s="271"/>
      <c r="J76" s="270"/>
      <c r="K76" s="84"/>
      <c r="L76" s="271"/>
      <c r="M76" s="84"/>
      <c r="N76" s="271"/>
      <c r="O76" s="298"/>
      <c r="P76" s="297">
        <f>SUM(D76:O76)</f>
        <v>20000</v>
      </c>
    </row>
    <row r="77" spans="2:16" ht="15.75" thickBot="1">
      <c r="B77" s="518" t="s">
        <v>85</v>
      </c>
      <c r="C77" s="519"/>
      <c r="D77" s="292">
        <f aca="true" t="shared" si="14" ref="D77:P77">SUM(D73:D76)</f>
        <v>0</v>
      </c>
      <c r="E77" s="292">
        <f t="shared" si="14"/>
        <v>0</v>
      </c>
      <c r="F77" s="292">
        <f t="shared" si="14"/>
        <v>0</v>
      </c>
      <c r="G77" s="292">
        <f t="shared" si="14"/>
        <v>20000</v>
      </c>
      <c r="H77" s="292">
        <f t="shared" si="14"/>
        <v>50000</v>
      </c>
      <c r="I77" s="292">
        <f t="shared" si="14"/>
        <v>0</v>
      </c>
      <c r="J77" s="294">
        <f t="shared" si="14"/>
        <v>0</v>
      </c>
      <c r="K77" s="293">
        <f t="shared" si="14"/>
        <v>0</v>
      </c>
      <c r="L77" s="292">
        <f t="shared" si="14"/>
        <v>0</v>
      </c>
      <c r="M77" s="293">
        <f t="shared" si="14"/>
        <v>0</v>
      </c>
      <c r="N77" s="292">
        <f t="shared" si="14"/>
        <v>0</v>
      </c>
      <c r="O77" s="292">
        <f t="shared" si="14"/>
        <v>0</v>
      </c>
      <c r="P77" s="314">
        <f t="shared" si="14"/>
        <v>70000</v>
      </c>
    </row>
    <row r="78" spans="2:16" ht="15.75" customHeight="1" thickBot="1">
      <c r="B78" s="502" t="s">
        <v>86</v>
      </c>
      <c r="C78" s="503"/>
      <c r="D78" s="407">
        <f>+D72+D77</f>
        <v>0</v>
      </c>
      <c r="E78" s="407">
        <f aca="true" t="shared" si="15" ref="E78:P78">+E72+E77</f>
        <v>487500</v>
      </c>
      <c r="F78" s="407">
        <f t="shared" si="15"/>
        <v>0</v>
      </c>
      <c r="G78" s="407">
        <f t="shared" si="15"/>
        <v>1235000</v>
      </c>
      <c r="H78" s="408">
        <f t="shared" si="15"/>
        <v>2111175</v>
      </c>
      <c r="I78" s="407">
        <f t="shared" si="15"/>
        <v>541667</v>
      </c>
      <c r="J78" s="409">
        <f t="shared" si="15"/>
        <v>0</v>
      </c>
      <c r="K78" s="408">
        <f t="shared" si="15"/>
        <v>0</v>
      </c>
      <c r="L78" s="407">
        <f t="shared" si="15"/>
        <v>0</v>
      </c>
      <c r="M78" s="408">
        <f t="shared" si="15"/>
        <v>0</v>
      </c>
      <c r="N78" s="407">
        <f t="shared" si="15"/>
        <v>0</v>
      </c>
      <c r="O78" s="410">
        <f t="shared" si="15"/>
        <v>0</v>
      </c>
      <c r="P78" s="411">
        <f t="shared" si="15"/>
        <v>4375342</v>
      </c>
    </row>
    <row r="79" spans="2:16" ht="15">
      <c r="B79" s="492" t="s">
        <v>87</v>
      </c>
      <c r="C79" s="493"/>
      <c r="D79" s="30"/>
      <c r="E79" s="30"/>
      <c r="F79" s="30"/>
      <c r="G79" s="30"/>
      <c r="H79" s="31"/>
      <c r="I79" s="30"/>
      <c r="J79" s="68"/>
      <c r="K79" s="31"/>
      <c r="L79" s="30"/>
      <c r="M79" s="31"/>
      <c r="N79" s="30"/>
      <c r="O79" s="32"/>
      <c r="P79" s="59">
        <f>SUM(D79:O79)</f>
        <v>0</v>
      </c>
    </row>
    <row r="80" spans="2:16" ht="15">
      <c r="B80" s="490" t="s">
        <v>88</v>
      </c>
      <c r="C80" s="491"/>
      <c r="D80" s="30"/>
      <c r="E80" s="30"/>
      <c r="F80" s="30"/>
      <c r="G80" s="30">
        <f>29000+31000</f>
        <v>60000</v>
      </c>
      <c r="H80" s="31"/>
      <c r="I80" s="30"/>
      <c r="J80" s="68"/>
      <c r="K80" s="31"/>
      <c r="L80" s="30"/>
      <c r="M80" s="31"/>
      <c r="N80" s="30"/>
      <c r="O80" s="32"/>
      <c r="P80" s="59">
        <f>SUM(D80:O80)</f>
        <v>60000</v>
      </c>
    </row>
    <row r="81" spans="2:16" ht="15">
      <c r="B81" s="490" t="s">
        <v>89</v>
      </c>
      <c r="C81" s="491"/>
      <c r="D81" s="30"/>
      <c r="E81" s="30"/>
      <c r="F81" s="30"/>
      <c r="G81" s="30"/>
      <c r="H81" s="31">
        <v>600000</v>
      </c>
      <c r="I81" s="30"/>
      <c r="J81" s="68"/>
      <c r="K81" s="31"/>
      <c r="L81" s="30"/>
      <c r="M81" s="31"/>
      <c r="N81" s="30"/>
      <c r="O81" s="32"/>
      <c r="P81" s="59">
        <f>SUM(D81:O81)</f>
        <v>600000</v>
      </c>
    </row>
    <row r="82" spans="2:16" ht="15.75" thickBot="1">
      <c r="B82" s="516" t="s">
        <v>90</v>
      </c>
      <c r="C82" s="517"/>
      <c r="D82" s="30"/>
      <c r="E82" s="30"/>
      <c r="F82" s="30"/>
      <c r="G82" s="30"/>
      <c r="H82" s="31"/>
      <c r="I82" s="30"/>
      <c r="J82" s="68"/>
      <c r="K82" s="31"/>
      <c r="L82" s="30"/>
      <c r="M82" s="31"/>
      <c r="N82" s="30"/>
      <c r="O82" s="32"/>
      <c r="P82" s="59">
        <f>SUM(D82:O82)</f>
        <v>0</v>
      </c>
    </row>
    <row r="83" spans="2:16" ht="15.75" thickBot="1">
      <c r="B83" s="502" t="s">
        <v>91</v>
      </c>
      <c r="C83" s="503"/>
      <c r="D83" s="407">
        <f>SUM(D79:D82)</f>
        <v>0</v>
      </c>
      <c r="E83" s="407">
        <f aca="true" t="shared" si="16" ref="E83:P83">SUM(E79:E82)</f>
        <v>0</v>
      </c>
      <c r="F83" s="407">
        <f t="shared" si="16"/>
        <v>0</v>
      </c>
      <c r="G83" s="407">
        <f t="shared" si="16"/>
        <v>60000</v>
      </c>
      <c r="H83" s="408">
        <f t="shared" si="16"/>
        <v>600000</v>
      </c>
      <c r="I83" s="407">
        <f t="shared" si="16"/>
        <v>0</v>
      </c>
      <c r="J83" s="409">
        <f t="shared" si="16"/>
        <v>0</v>
      </c>
      <c r="K83" s="408">
        <f t="shared" si="16"/>
        <v>0</v>
      </c>
      <c r="L83" s="407">
        <f t="shared" si="16"/>
        <v>0</v>
      </c>
      <c r="M83" s="408">
        <f t="shared" si="16"/>
        <v>0</v>
      </c>
      <c r="N83" s="407">
        <f t="shared" si="16"/>
        <v>0</v>
      </c>
      <c r="O83" s="410">
        <f t="shared" si="16"/>
        <v>0</v>
      </c>
      <c r="P83" s="411">
        <f t="shared" si="16"/>
        <v>660000</v>
      </c>
    </row>
    <row r="84" spans="15:17" ht="15.75" thickBot="1">
      <c r="O84" s="412" t="s">
        <v>166</v>
      </c>
      <c r="P84" s="413">
        <f>+P83+P78+P65+P58+P56+P50+P25+P23</f>
        <v>25158042</v>
      </c>
      <c r="Q84" s="81"/>
    </row>
  </sheetData>
  <sheetProtection/>
  <mergeCells count="61">
    <mergeCell ref="B32:C32"/>
    <mergeCell ref="B51:C51"/>
    <mergeCell ref="B40:C40"/>
    <mergeCell ref="B44:C44"/>
    <mergeCell ref="B80:C80"/>
    <mergeCell ref="B78:C78"/>
    <mergeCell ref="B56:C56"/>
    <mergeCell ref="B23:C23"/>
    <mergeCell ref="B61:C61"/>
    <mergeCell ref="B31:C31"/>
    <mergeCell ref="B49:C49"/>
    <mergeCell ref="B46:C46"/>
    <mergeCell ref="B24:C24"/>
    <mergeCell ref="B25:C25"/>
    <mergeCell ref="B43:C43"/>
    <mergeCell ref="B30:C30"/>
    <mergeCell ref="B34:C34"/>
    <mergeCell ref="B52:C52"/>
    <mergeCell ref="B36:C36"/>
    <mergeCell ref="B47:C47"/>
    <mergeCell ref="B48:C48"/>
    <mergeCell ref="B50:C50"/>
    <mergeCell ref="B83:C83"/>
    <mergeCell ref="B66:C66"/>
    <mergeCell ref="B70:C70"/>
    <mergeCell ref="B71:C71"/>
    <mergeCell ref="B82:C82"/>
    <mergeCell ref="B76:C76"/>
    <mergeCell ref="B69:C69"/>
    <mergeCell ref="B77:C77"/>
    <mergeCell ref="B72:C72"/>
    <mergeCell ref="B26:C26"/>
    <mergeCell ref="B27:C27"/>
    <mergeCell ref="B28:C28"/>
    <mergeCell ref="B29:C29"/>
    <mergeCell ref="B67:C67"/>
    <mergeCell ref="B35:C35"/>
    <mergeCell ref="B45:C45"/>
    <mergeCell ref="B39:C39"/>
    <mergeCell ref="B41:C41"/>
    <mergeCell ref="B42:C42"/>
    <mergeCell ref="B64:C64"/>
    <mergeCell ref="B65:C65"/>
    <mergeCell ref="B33:C33"/>
    <mergeCell ref="B62:C62"/>
    <mergeCell ref="B54:C54"/>
    <mergeCell ref="B68:C68"/>
    <mergeCell ref="B38:C38"/>
    <mergeCell ref="B53:C53"/>
    <mergeCell ref="B55:C55"/>
    <mergeCell ref="B37:C37"/>
    <mergeCell ref="B81:C81"/>
    <mergeCell ref="B79:C79"/>
    <mergeCell ref="B75:C75"/>
    <mergeCell ref="B74:C74"/>
    <mergeCell ref="B57:C57"/>
    <mergeCell ref="B60:C60"/>
    <mergeCell ref="B58:C58"/>
    <mergeCell ref="B59:C59"/>
    <mergeCell ref="B73:C73"/>
    <mergeCell ref="B63:C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headerFooter>
    <oddHeader>&amp;C&amp;A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G22"/>
  <sheetViews>
    <sheetView tabSelected="1" zoomScalePageLayoutView="0" workbookViewId="0" topLeftCell="A1">
      <selection activeCell="C25" sqref="C25"/>
    </sheetView>
  </sheetViews>
  <sheetFormatPr defaultColWidth="11.421875" defaultRowHeight="15"/>
  <cols>
    <col min="1" max="1" width="11.421875" style="0" customWidth="1"/>
    <col min="2" max="2" width="37.57421875" style="0" bestFit="1" customWidth="1"/>
    <col min="3" max="3" width="10.8515625" style="0" bestFit="1" customWidth="1"/>
    <col min="4" max="4" width="10.421875" style="0" bestFit="1" customWidth="1"/>
    <col min="5" max="6" width="11.421875" style="0" customWidth="1"/>
    <col min="7" max="7" width="38.57421875" style="0" bestFit="1" customWidth="1"/>
  </cols>
  <sheetData>
    <row r="3" ht="15" thickBot="1"/>
    <row r="4" spans="3:7" ht="36.75" thickBot="1">
      <c r="C4" s="255" t="s">
        <v>114</v>
      </c>
      <c r="D4" s="397" t="s">
        <v>115</v>
      </c>
      <c r="E4" s="334" t="s">
        <v>116</v>
      </c>
      <c r="F4" s="365" t="s">
        <v>117</v>
      </c>
      <c r="G4" s="446" t="s">
        <v>213</v>
      </c>
    </row>
    <row r="5" spans="2:7" ht="14.25">
      <c r="B5" s="256" t="s">
        <v>205</v>
      </c>
      <c r="C5" s="377"/>
      <c r="D5" s="437"/>
      <c r="E5" s="432"/>
      <c r="F5" s="434"/>
      <c r="G5" s="377"/>
    </row>
    <row r="6" spans="2:7" ht="14.25">
      <c r="B6" s="257" t="s">
        <v>210</v>
      </c>
      <c r="C6" s="431"/>
      <c r="D6" s="438"/>
      <c r="E6" s="433"/>
      <c r="F6" s="367"/>
      <c r="G6" s="369"/>
    </row>
    <row r="7" spans="2:7" ht="14.25">
      <c r="B7" s="257" t="s">
        <v>103</v>
      </c>
      <c r="C7" s="431"/>
      <c r="D7" s="438"/>
      <c r="E7" s="364"/>
      <c r="F7" s="430"/>
      <c r="G7" s="369"/>
    </row>
    <row r="8" spans="2:7" ht="14.25">
      <c r="B8" s="257" t="s">
        <v>206</v>
      </c>
      <c r="C8" s="369"/>
      <c r="D8" s="439"/>
      <c r="E8" s="364"/>
      <c r="F8" s="367"/>
      <c r="G8" s="369"/>
    </row>
    <row r="9" spans="2:7" ht="14.25">
      <c r="B9" s="257" t="s">
        <v>65</v>
      </c>
      <c r="C9" s="369"/>
      <c r="D9" s="439"/>
      <c r="E9" s="364"/>
      <c r="F9" s="367"/>
      <c r="G9" s="369"/>
    </row>
    <row r="10" spans="2:7" ht="14.25">
      <c r="B10" s="257" t="s">
        <v>207</v>
      </c>
      <c r="C10" s="435"/>
      <c r="D10" s="439"/>
      <c r="E10" s="364"/>
      <c r="F10" s="367"/>
      <c r="G10" s="369"/>
    </row>
    <row r="11" spans="2:7" ht="14.25">
      <c r="B11" s="257" t="s">
        <v>208</v>
      </c>
      <c r="C11" s="369"/>
      <c r="D11" s="439"/>
      <c r="E11" s="364"/>
      <c r="F11" s="367"/>
      <c r="G11" s="369"/>
    </row>
    <row r="12" spans="2:7" ht="14.25">
      <c r="B12" s="257" t="s">
        <v>209</v>
      </c>
      <c r="C12" s="369"/>
      <c r="D12" s="439"/>
      <c r="E12" s="364"/>
      <c r="F12" s="367"/>
      <c r="G12" s="369"/>
    </row>
    <row r="13" spans="2:7" ht="14.25">
      <c r="B13" s="257" t="s">
        <v>86</v>
      </c>
      <c r="C13" s="429"/>
      <c r="D13" s="440"/>
      <c r="E13" s="364"/>
      <c r="F13" s="367"/>
      <c r="G13" s="369"/>
    </row>
    <row r="14" spans="2:7" ht="15" thickBot="1">
      <c r="B14" s="372" t="s">
        <v>91</v>
      </c>
      <c r="C14" s="429"/>
      <c r="D14" s="441"/>
      <c r="E14" s="364"/>
      <c r="F14" s="428"/>
      <c r="G14" s="381"/>
    </row>
    <row r="15" spans="2:7" ht="15" thickBot="1">
      <c r="B15" s="262" t="s">
        <v>211</v>
      </c>
      <c r="C15" s="436"/>
      <c r="D15" s="396"/>
      <c r="E15" s="442"/>
      <c r="F15" s="443"/>
      <c r="G15" s="444"/>
    </row>
    <row r="16" spans="2:7" ht="15" thickBot="1">
      <c r="B16" s="373" t="s">
        <v>212</v>
      </c>
      <c r="C16" s="374"/>
      <c r="D16" s="402"/>
      <c r="E16" s="403"/>
      <c r="F16" s="363"/>
      <c r="G16" s="265"/>
    </row>
    <row r="20" spans="2:7" ht="14.25">
      <c r="B20" s="525"/>
      <c r="C20" s="526" t="s">
        <v>214</v>
      </c>
      <c r="D20" s="526"/>
      <c r="E20" s="526"/>
      <c r="F20" s="526"/>
      <c r="G20" s="526"/>
    </row>
    <row r="21" spans="2:7" ht="14.25">
      <c r="B21" s="525"/>
      <c r="C21" s="526"/>
      <c r="D21" s="526"/>
      <c r="E21" s="526"/>
      <c r="F21" s="526"/>
      <c r="G21" s="526"/>
    </row>
    <row r="22" spans="2:7" ht="14.25">
      <c r="B22" s="525"/>
      <c r="C22" s="526"/>
      <c r="D22" s="526"/>
      <c r="E22" s="526"/>
      <c r="F22" s="526"/>
      <c r="G22" s="526"/>
    </row>
  </sheetData>
  <sheetProtection/>
  <mergeCells count="2">
    <mergeCell ref="B20:B22"/>
    <mergeCell ref="C20:G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="73" zoomScaleNormal="73"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40" sqref="K40"/>
    </sheetView>
  </sheetViews>
  <sheetFormatPr defaultColWidth="11.421875" defaultRowHeight="15"/>
  <cols>
    <col min="1" max="1" width="4.7109375" style="0" customWidth="1"/>
    <col min="2" max="2" width="29.7109375" style="269" customWidth="1"/>
    <col min="3" max="3" width="23.00390625" style="269" customWidth="1"/>
    <col min="4" max="5" width="12.140625" style="269" bestFit="1" customWidth="1"/>
    <col min="6" max="6" width="13.421875" style="269" bestFit="1" customWidth="1"/>
    <col min="7" max="8" width="12.140625" style="269" bestFit="1" customWidth="1"/>
    <col min="9" max="9" width="12.140625" style="420" bestFit="1" customWidth="1"/>
    <col min="10" max="15" width="11.421875" style="269" customWidth="1"/>
    <col min="16" max="16" width="13.421875" style="269" bestFit="1" customWidth="1"/>
  </cols>
  <sheetData>
    <row r="1" ht="15" thickBot="1"/>
    <row r="2" spans="2:16" ht="15.75" thickBot="1">
      <c r="B2" s="34" t="s">
        <v>13</v>
      </c>
      <c r="C2" s="34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35" t="s">
        <v>54</v>
      </c>
      <c r="I2" s="421" t="s">
        <v>55</v>
      </c>
      <c r="J2" s="71" t="s">
        <v>56</v>
      </c>
      <c r="K2" s="76" t="s">
        <v>57</v>
      </c>
      <c r="L2" s="35" t="s">
        <v>6</v>
      </c>
      <c r="M2" s="76" t="s">
        <v>7</v>
      </c>
      <c r="N2" s="35" t="s">
        <v>8</v>
      </c>
      <c r="O2" s="29" t="s">
        <v>9</v>
      </c>
      <c r="P2" s="52" t="s">
        <v>10</v>
      </c>
    </row>
    <row r="3" spans="2:16" ht="15">
      <c r="B3" s="291" t="s">
        <v>158</v>
      </c>
      <c r="C3" s="362"/>
      <c r="D3" s="270"/>
      <c r="E3" s="271"/>
      <c r="F3" s="271"/>
      <c r="G3" s="271"/>
      <c r="H3" s="271"/>
      <c r="I3" s="271"/>
      <c r="J3" s="272"/>
      <c r="K3" s="273"/>
      <c r="L3" s="274"/>
      <c r="M3" s="273"/>
      <c r="N3" s="274"/>
      <c r="O3" s="274"/>
      <c r="P3" s="275">
        <f>SUM(D3:O3)</f>
        <v>0</v>
      </c>
    </row>
    <row r="4" spans="2:16" ht="15">
      <c r="B4" s="291" t="s">
        <v>159</v>
      </c>
      <c r="C4" s="291"/>
      <c r="D4" s="270"/>
      <c r="E4" s="271"/>
      <c r="F4" s="271"/>
      <c r="G4" s="271"/>
      <c r="H4" s="271"/>
      <c r="I4" s="271"/>
      <c r="J4" s="270"/>
      <c r="K4" s="84"/>
      <c r="L4" s="271"/>
      <c r="M4" s="84"/>
      <c r="N4" s="271"/>
      <c r="O4" s="271"/>
      <c r="P4" s="276">
        <f>SUM(D4:O4)</f>
        <v>0</v>
      </c>
    </row>
    <row r="5" spans="2:16" ht="15">
      <c r="B5" s="271" t="s">
        <v>160</v>
      </c>
      <c r="C5" s="271"/>
      <c r="D5" s="271"/>
      <c r="E5" s="271"/>
      <c r="F5" s="271"/>
      <c r="G5" s="277"/>
      <c r="H5" s="277"/>
      <c r="I5" s="277"/>
      <c r="J5" s="278"/>
      <c r="K5" s="279"/>
      <c r="L5" s="277"/>
      <c r="M5" s="279"/>
      <c r="N5" s="277"/>
      <c r="O5" s="277"/>
      <c r="P5" s="276">
        <f>SUM(D5:O5)</f>
        <v>0</v>
      </c>
    </row>
    <row r="6" spans="2:16" ht="15">
      <c r="B6" s="271" t="s">
        <v>161</v>
      </c>
      <c r="C6" s="271"/>
      <c r="D6" s="271"/>
      <c r="E6" s="271"/>
      <c r="F6" s="271"/>
      <c r="G6" s="271"/>
      <c r="H6" s="271"/>
      <c r="I6" s="271"/>
      <c r="J6" s="270"/>
      <c r="K6" s="84"/>
      <c r="L6" s="271"/>
      <c r="M6" s="84"/>
      <c r="N6" s="271"/>
      <c r="O6" s="271"/>
      <c r="P6" s="276">
        <f>SUM(D6:O6)</f>
        <v>0</v>
      </c>
    </row>
    <row r="7" spans="2:16" ht="15.75" thickBot="1">
      <c r="B7" s="337" t="s">
        <v>162</v>
      </c>
      <c r="C7" s="337"/>
      <c r="D7" s="280"/>
      <c r="E7" s="280"/>
      <c r="F7" s="280"/>
      <c r="G7" s="280"/>
      <c r="H7" s="281"/>
      <c r="I7" s="280"/>
      <c r="J7" s="282"/>
      <c r="K7" s="281"/>
      <c r="L7" s="280"/>
      <c r="M7" s="281"/>
      <c r="N7" s="280"/>
      <c r="O7" s="280"/>
      <c r="P7" s="283">
        <f>SUM(D7:O7)</f>
        <v>0</v>
      </c>
    </row>
    <row r="8" spans="2:16" s="284" customFormat="1" ht="15.75" thickBot="1">
      <c r="B8" s="527" t="s">
        <v>119</v>
      </c>
      <c r="C8" s="528"/>
      <c r="D8" s="348">
        <f aca="true" t="shared" si="0" ref="D8:P8">SUM(D3:D7)</f>
        <v>0</v>
      </c>
      <c r="E8" s="348">
        <f t="shared" si="0"/>
        <v>0</v>
      </c>
      <c r="F8" s="348">
        <f t="shared" si="0"/>
        <v>0</v>
      </c>
      <c r="G8" s="348">
        <f t="shared" si="0"/>
        <v>0</v>
      </c>
      <c r="H8" s="349">
        <f t="shared" si="0"/>
        <v>0</v>
      </c>
      <c r="I8" s="422">
        <f t="shared" si="0"/>
        <v>0</v>
      </c>
      <c r="J8" s="350">
        <f t="shared" si="0"/>
        <v>0</v>
      </c>
      <c r="K8" s="349">
        <f t="shared" si="0"/>
        <v>0</v>
      </c>
      <c r="L8" s="348">
        <f t="shared" si="0"/>
        <v>0</v>
      </c>
      <c r="M8" s="349">
        <f t="shared" si="0"/>
        <v>0</v>
      </c>
      <c r="N8" s="348">
        <f t="shared" si="0"/>
        <v>0</v>
      </c>
      <c r="O8" s="351">
        <f t="shared" si="0"/>
        <v>0</v>
      </c>
      <c r="P8" s="347">
        <f t="shared" si="0"/>
        <v>0</v>
      </c>
    </row>
    <row r="9" spans="2:16" s="284" customFormat="1" ht="15.75" thickBot="1">
      <c r="B9" s="338" t="s">
        <v>163</v>
      </c>
      <c r="C9" s="358" t="s">
        <v>188</v>
      </c>
      <c r="D9" s="274"/>
      <c r="E9" s="274"/>
      <c r="F9" s="274"/>
      <c r="G9" s="274"/>
      <c r="H9" s="273"/>
      <c r="I9" s="274"/>
      <c r="J9" s="272"/>
      <c r="K9" s="273"/>
      <c r="L9" s="274"/>
      <c r="M9" s="273"/>
      <c r="N9" s="274"/>
      <c r="O9" s="285"/>
      <c r="P9" s="275">
        <f>SUM(D9:O9)</f>
        <v>0</v>
      </c>
    </row>
    <row r="10" spans="2:16" s="284" customFormat="1" ht="15.75" thickBot="1">
      <c r="B10" s="527" t="s">
        <v>120</v>
      </c>
      <c r="C10" s="528"/>
      <c r="D10" s="352">
        <f>SUM(D9)</f>
        <v>0</v>
      </c>
      <c r="E10" s="352">
        <f aca="true" t="shared" si="1" ref="E10:P10">SUM(E9:E9)</f>
        <v>0</v>
      </c>
      <c r="F10" s="352">
        <f t="shared" si="1"/>
        <v>0</v>
      </c>
      <c r="G10" s="352">
        <f t="shared" si="1"/>
        <v>0</v>
      </c>
      <c r="H10" s="352">
        <f t="shared" si="1"/>
        <v>0</v>
      </c>
      <c r="I10" s="423">
        <f t="shared" si="1"/>
        <v>0</v>
      </c>
      <c r="J10" s="352">
        <f t="shared" si="1"/>
        <v>0</v>
      </c>
      <c r="K10" s="352">
        <f t="shared" si="1"/>
        <v>0</v>
      </c>
      <c r="L10" s="352">
        <f t="shared" si="1"/>
        <v>0</v>
      </c>
      <c r="M10" s="352">
        <f t="shared" si="1"/>
        <v>0</v>
      </c>
      <c r="N10" s="352">
        <f t="shared" si="1"/>
        <v>0</v>
      </c>
      <c r="O10" s="352">
        <f t="shared" si="1"/>
        <v>0</v>
      </c>
      <c r="P10" s="347">
        <f t="shared" si="1"/>
        <v>0</v>
      </c>
    </row>
    <row r="11" spans="2:16" ht="15">
      <c r="B11" s="496" t="s">
        <v>130</v>
      </c>
      <c r="C11" s="511"/>
      <c r="D11" s="277"/>
      <c r="E11" s="277"/>
      <c r="F11" s="277"/>
      <c r="G11" s="277"/>
      <c r="H11" s="279"/>
      <c r="I11" s="277"/>
      <c r="J11" s="278"/>
      <c r="K11" s="279"/>
      <c r="L11" s="277"/>
      <c r="M11" s="279"/>
      <c r="N11" s="277"/>
      <c r="O11" s="296"/>
      <c r="P11" s="297">
        <f>SUM(D11:O11)</f>
        <v>0</v>
      </c>
    </row>
    <row r="12" spans="2:16" ht="15">
      <c r="B12" s="496" t="s">
        <v>131</v>
      </c>
      <c r="C12" s="511"/>
      <c r="D12" s="277"/>
      <c r="E12" s="277"/>
      <c r="F12" s="277"/>
      <c r="G12" s="271"/>
      <c r="H12" s="84"/>
      <c r="I12" s="277"/>
      <c r="J12" s="278"/>
      <c r="K12" s="279"/>
      <c r="L12" s="277"/>
      <c r="M12" s="279"/>
      <c r="N12" s="277"/>
      <c r="O12" s="296"/>
      <c r="P12" s="297">
        <f>SUM(D12:O12)</f>
        <v>0</v>
      </c>
    </row>
    <row r="13" spans="2:16" ht="15">
      <c r="B13" s="496" t="s">
        <v>132</v>
      </c>
      <c r="C13" s="511"/>
      <c r="D13" s="277"/>
      <c r="E13" s="277"/>
      <c r="F13" s="277"/>
      <c r="G13" s="277"/>
      <c r="H13" s="279"/>
      <c r="I13" s="277"/>
      <c r="J13" s="278"/>
      <c r="K13" s="279"/>
      <c r="L13" s="277"/>
      <c r="M13" s="279"/>
      <c r="N13" s="277"/>
      <c r="O13" s="296"/>
      <c r="P13" s="297">
        <f>SUM(D13:O13)</f>
        <v>0</v>
      </c>
    </row>
    <row r="14" spans="2:16" ht="15">
      <c r="B14" s="496" t="s">
        <v>133</v>
      </c>
      <c r="C14" s="511"/>
      <c r="D14" s="277"/>
      <c r="E14" s="277"/>
      <c r="F14" s="277"/>
      <c r="G14" s="277"/>
      <c r="H14" s="279"/>
      <c r="I14" s="277"/>
      <c r="J14" s="278"/>
      <c r="K14" s="279"/>
      <c r="L14" s="277"/>
      <c r="M14" s="279"/>
      <c r="N14" s="277"/>
      <c r="O14" s="296"/>
      <c r="P14" s="297">
        <f>SUM(D14:O14)</f>
        <v>0</v>
      </c>
    </row>
    <row r="15" spans="2:16" ht="15.75" thickBot="1">
      <c r="B15" s="496" t="s">
        <v>134</v>
      </c>
      <c r="C15" s="511"/>
      <c r="D15" s="339"/>
      <c r="E15" s="339"/>
      <c r="F15" s="339"/>
      <c r="G15" s="339"/>
      <c r="H15" s="340"/>
      <c r="I15" s="339"/>
      <c r="J15" s="341"/>
      <c r="K15" s="340"/>
      <c r="L15" s="339"/>
      <c r="M15" s="340"/>
      <c r="N15" s="339"/>
      <c r="O15" s="342"/>
      <c r="P15" s="297">
        <f>SUM(D15:O15)</f>
        <v>0</v>
      </c>
    </row>
    <row r="16" spans="2:16" s="284" customFormat="1" ht="15.75" thickBot="1">
      <c r="B16" s="527" t="s">
        <v>128</v>
      </c>
      <c r="C16" s="528"/>
      <c r="D16" s="343">
        <f aca="true" t="shared" si="2" ref="D16:P16">SUM(D11:D15)</f>
        <v>0</v>
      </c>
      <c r="E16" s="343">
        <f t="shared" si="2"/>
        <v>0</v>
      </c>
      <c r="F16" s="343">
        <f t="shared" si="2"/>
        <v>0</v>
      </c>
      <c r="G16" s="343">
        <f t="shared" si="2"/>
        <v>0</v>
      </c>
      <c r="H16" s="344">
        <f t="shared" si="2"/>
        <v>0</v>
      </c>
      <c r="I16" s="424">
        <f t="shared" si="2"/>
        <v>0</v>
      </c>
      <c r="J16" s="345">
        <f t="shared" si="2"/>
        <v>0</v>
      </c>
      <c r="K16" s="344">
        <f t="shared" si="2"/>
        <v>0</v>
      </c>
      <c r="L16" s="343">
        <f t="shared" si="2"/>
        <v>0</v>
      </c>
      <c r="M16" s="344">
        <f t="shared" si="2"/>
        <v>0</v>
      </c>
      <c r="N16" s="343">
        <f t="shared" si="2"/>
        <v>0</v>
      </c>
      <c r="O16" s="346">
        <f t="shared" si="2"/>
        <v>0</v>
      </c>
      <c r="P16" s="347">
        <f t="shared" si="2"/>
        <v>0</v>
      </c>
    </row>
    <row r="17" spans="2:16" ht="15">
      <c r="B17" s="496" t="s">
        <v>135</v>
      </c>
      <c r="C17" s="511"/>
      <c r="D17" s="271"/>
      <c r="E17" s="271"/>
      <c r="F17" s="271"/>
      <c r="G17" s="271"/>
      <c r="H17" s="84"/>
      <c r="I17" s="271"/>
      <c r="J17" s="270"/>
      <c r="K17" s="84"/>
      <c r="L17" s="271"/>
      <c r="M17" s="84"/>
      <c r="N17" s="271"/>
      <c r="O17" s="298"/>
      <c r="P17" s="297">
        <f>SUM(D17:O17)</f>
        <v>0</v>
      </c>
    </row>
    <row r="18" spans="2:16" ht="15">
      <c r="B18" s="496" t="s">
        <v>137</v>
      </c>
      <c r="C18" s="511"/>
      <c r="D18" s="271"/>
      <c r="E18" s="271"/>
      <c r="F18" s="271"/>
      <c r="G18" s="271"/>
      <c r="H18" s="279"/>
      <c r="I18" s="271"/>
      <c r="J18" s="270"/>
      <c r="K18" s="84"/>
      <c r="L18" s="271"/>
      <c r="M18" s="84"/>
      <c r="N18" s="271"/>
      <c r="O18" s="298"/>
      <c r="P18" s="297">
        <f>SUM(D18:O18)</f>
        <v>0</v>
      </c>
    </row>
    <row r="19" spans="2:16" ht="15">
      <c r="B19" s="496" t="s">
        <v>136</v>
      </c>
      <c r="C19" s="511"/>
      <c r="D19" s="271"/>
      <c r="E19" s="271"/>
      <c r="F19" s="271"/>
      <c r="G19" s="271"/>
      <c r="H19" s="84"/>
      <c r="I19" s="271"/>
      <c r="J19" s="270"/>
      <c r="K19" s="84"/>
      <c r="L19" s="271"/>
      <c r="M19" s="84"/>
      <c r="N19" s="271"/>
      <c r="O19" s="298"/>
      <c r="P19" s="297">
        <f>SUM(D19:O19)</f>
        <v>0</v>
      </c>
    </row>
    <row r="20" spans="2:16" ht="15.75" thickBot="1">
      <c r="B20" s="539" t="s">
        <v>60</v>
      </c>
      <c r="C20" s="540"/>
      <c r="D20" s="280"/>
      <c r="E20" s="280"/>
      <c r="F20" s="280"/>
      <c r="G20" s="280"/>
      <c r="H20" s="281"/>
      <c r="I20" s="280"/>
      <c r="J20" s="282"/>
      <c r="K20" s="281"/>
      <c r="L20" s="280"/>
      <c r="M20" s="281"/>
      <c r="N20" s="280"/>
      <c r="O20" s="299"/>
      <c r="P20" s="290">
        <f>SUM(D20:O20)</f>
        <v>0</v>
      </c>
    </row>
    <row r="21" spans="2:16" s="284" customFormat="1" ht="15.75" thickBot="1">
      <c r="B21" s="527" t="s">
        <v>121</v>
      </c>
      <c r="C21" s="528"/>
      <c r="D21" s="348">
        <f aca="true" t="shared" si="3" ref="D21:P21">SUM(D17:D20)</f>
        <v>0</v>
      </c>
      <c r="E21" s="348">
        <f t="shared" si="3"/>
        <v>0</v>
      </c>
      <c r="F21" s="348">
        <f t="shared" si="3"/>
        <v>0</v>
      </c>
      <c r="G21" s="348">
        <f t="shared" si="3"/>
        <v>0</v>
      </c>
      <c r="H21" s="349">
        <f t="shared" si="3"/>
        <v>0</v>
      </c>
      <c r="I21" s="422">
        <f t="shared" si="3"/>
        <v>0</v>
      </c>
      <c r="J21" s="350">
        <f t="shared" si="3"/>
        <v>0</v>
      </c>
      <c r="K21" s="349">
        <f t="shared" si="3"/>
        <v>0</v>
      </c>
      <c r="L21" s="348">
        <f t="shared" si="3"/>
        <v>0</v>
      </c>
      <c r="M21" s="349">
        <f t="shared" si="3"/>
        <v>0</v>
      </c>
      <c r="N21" s="348">
        <f t="shared" si="3"/>
        <v>0</v>
      </c>
      <c r="O21" s="351">
        <f t="shared" si="3"/>
        <v>0</v>
      </c>
      <c r="P21" s="347">
        <f t="shared" si="3"/>
        <v>0</v>
      </c>
    </row>
    <row r="22" spans="2:16" s="284" customFormat="1" ht="15">
      <c r="B22" s="541" t="s">
        <v>146</v>
      </c>
      <c r="C22" s="542"/>
      <c r="D22" s="300"/>
      <c r="E22" s="300"/>
      <c r="F22" s="300"/>
      <c r="G22" s="300"/>
      <c r="H22" s="301"/>
      <c r="I22" s="274"/>
      <c r="J22" s="302"/>
      <c r="K22" s="301"/>
      <c r="L22" s="300"/>
      <c r="M22" s="301"/>
      <c r="N22" s="300"/>
      <c r="O22" s="303"/>
      <c r="P22" s="290">
        <f>SUM(D22:O22)</f>
        <v>0</v>
      </c>
    </row>
    <row r="23" spans="2:16" s="284" customFormat="1" ht="15">
      <c r="B23" s="543" t="s">
        <v>138</v>
      </c>
      <c r="C23" s="544"/>
      <c r="D23" s="304"/>
      <c r="E23" s="304"/>
      <c r="F23" s="304"/>
      <c r="G23" s="304"/>
      <c r="H23" s="84"/>
      <c r="I23" s="271"/>
      <c r="J23" s="305"/>
      <c r="K23" s="306"/>
      <c r="L23" s="304"/>
      <c r="M23" s="306"/>
      <c r="N23" s="304"/>
      <c r="O23" s="307"/>
      <c r="P23" s="290">
        <f>SUM(D23:O23)</f>
        <v>0</v>
      </c>
    </row>
    <row r="24" spans="2:16" s="284" customFormat="1" ht="15">
      <c r="B24" s="496" t="s">
        <v>139</v>
      </c>
      <c r="C24" s="511"/>
      <c r="D24" s="308"/>
      <c r="E24" s="308"/>
      <c r="F24" s="308"/>
      <c r="G24" s="308"/>
      <c r="H24" s="309"/>
      <c r="I24" s="277"/>
      <c r="J24" s="310"/>
      <c r="K24" s="309"/>
      <c r="L24" s="308"/>
      <c r="M24" s="309"/>
      <c r="N24" s="308"/>
      <c r="O24" s="311"/>
      <c r="P24" s="312">
        <f>SUM(D24:O24)</f>
        <v>0</v>
      </c>
    </row>
    <row r="25" spans="2:16" ht="15.75" thickBot="1">
      <c r="B25" s="545" t="s">
        <v>140</v>
      </c>
      <c r="C25" s="546"/>
      <c r="D25" s="286"/>
      <c r="E25" s="286"/>
      <c r="F25" s="286"/>
      <c r="G25" s="286"/>
      <c r="H25" s="287"/>
      <c r="I25" s="286"/>
      <c r="J25" s="288"/>
      <c r="K25" s="287"/>
      <c r="L25" s="286"/>
      <c r="M25" s="287"/>
      <c r="N25" s="286"/>
      <c r="O25" s="289"/>
      <c r="P25" s="290">
        <f>SUM(D25:O25)</f>
        <v>0</v>
      </c>
    </row>
    <row r="26" spans="2:16" s="284" customFormat="1" ht="15.75" thickBot="1">
      <c r="B26" s="527" t="s">
        <v>122</v>
      </c>
      <c r="C26" s="528"/>
      <c r="D26" s="348">
        <f aca="true" t="shared" si="4" ref="D26:O26">SUM(D23:D25)</f>
        <v>0</v>
      </c>
      <c r="E26" s="348">
        <f t="shared" si="4"/>
        <v>0</v>
      </c>
      <c r="F26" s="348">
        <f t="shared" si="4"/>
        <v>0</v>
      </c>
      <c r="G26" s="348">
        <f t="shared" si="4"/>
        <v>0</v>
      </c>
      <c r="H26" s="349">
        <f t="shared" si="4"/>
        <v>0</v>
      </c>
      <c r="I26" s="422">
        <f t="shared" si="4"/>
        <v>0</v>
      </c>
      <c r="J26" s="350">
        <f t="shared" si="4"/>
        <v>0</v>
      </c>
      <c r="K26" s="349">
        <f t="shared" si="4"/>
        <v>0</v>
      </c>
      <c r="L26" s="348">
        <f t="shared" si="4"/>
        <v>0</v>
      </c>
      <c r="M26" s="349">
        <f t="shared" si="4"/>
        <v>0</v>
      </c>
      <c r="N26" s="348">
        <f t="shared" si="4"/>
        <v>0</v>
      </c>
      <c r="O26" s="351">
        <f t="shared" si="4"/>
        <v>0</v>
      </c>
      <c r="P26" s="347">
        <f>SUM(P22:P25)</f>
        <v>0</v>
      </c>
    </row>
    <row r="27" spans="2:16" ht="15">
      <c r="B27" s="496" t="s">
        <v>141</v>
      </c>
      <c r="C27" s="511"/>
      <c r="D27" s="271"/>
      <c r="E27" s="271"/>
      <c r="F27" s="271"/>
      <c r="G27" s="271"/>
      <c r="H27" s="84"/>
      <c r="I27" s="271"/>
      <c r="J27" s="270"/>
      <c r="K27" s="84"/>
      <c r="L27" s="271"/>
      <c r="M27" s="84"/>
      <c r="N27" s="271"/>
      <c r="O27" s="298"/>
      <c r="P27" s="297">
        <f>SUM(D27:O27)</f>
        <v>0</v>
      </c>
    </row>
    <row r="28" spans="2:16" ht="15">
      <c r="B28" s="496" t="s">
        <v>142</v>
      </c>
      <c r="C28" s="511"/>
      <c r="D28" s="271"/>
      <c r="E28" s="271"/>
      <c r="F28" s="271"/>
      <c r="G28" s="271"/>
      <c r="H28" s="84"/>
      <c r="I28" s="271"/>
      <c r="J28" s="270"/>
      <c r="K28" s="84"/>
      <c r="L28" s="271"/>
      <c r="M28" s="84"/>
      <c r="N28" s="271"/>
      <c r="O28" s="298"/>
      <c r="P28" s="297">
        <f>SUM(D28:O28)</f>
        <v>0</v>
      </c>
    </row>
    <row r="29" spans="2:16" ht="15">
      <c r="B29" s="496" t="s">
        <v>143</v>
      </c>
      <c r="C29" s="511"/>
      <c r="D29" s="271"/>
      <c r="E29" s="271"/>
      <c r="F29" s="271"/>
      <c r="G29" s="271"/>
      <c r="H29" s="84"/>
      <c r="I29" s="271"/>
      <c r="J29" s="270"/>
      <c r="K29" s="84"/>
      <c r="L29" s="271"/>
      <c r="M29" s="84"/>
      <c r="N29" s="271"/>
      <c r="O29" s="298"/>
      <c r="P29" s="297">
        <f>SUM(D29:O29)</f>
        <v>0</v>
      </c>
    </row>
    <row r="30" spans="2:16" ht="15">
      <c r="B30" s="496" t="s">
        <v>144</v>
      </c>
      <c r="C30" s="511"/>
      <c r="D30" s="277"/>
      <c r="E30" s="277"/>
      <c r="F30" s="277"/>
      <c r="G30" s="277"/>
      <c r="H30" s="277"/>
      <c r="I30" s="271"/>
      <c r="J30" s="270"/>
      <c r="K30" s="84"/>
      <c r="L30" s="271"/>
      <c r="M30" s="84"/>
      <c r="N30" s="271"/>
      <c r="O30" s="298"/>
      <c r="P30" s="297">
        <f>SUM(D30:O30)</f>
        <v>0</v>
      </c>
    </row>
    <row r="31" spans="2:16" ht="15.75" thickBot="1">
      <c r="B31" s="496" t="s">
        <v>145</v>
      </c>
      <c r="C31" s="511"/>
      <c r="D31" s="271"/>
      <c r="E31" s="280"/>
      <c r="F31" s="280"/>
      <c r="G31" s="280"/>
      <c r="H31" s="281"/>
      <c r="I31" s="280"/>
      <c r="J31" s="282"/>
      <c r="K31" s="281"/>
      <c r="L31" s="280"/>
      <c r="M31" s="281"/>
      <c r="N31" s="280"/>
      <c r="O31" s="299"/>
      <c r="P31" s="313">
        <f>SUM(D31:O31)</f>
        <v>0</v>
      </c>
    </row>
    <row r="32" spans="2:16" s="284" customFormat="1" ht="15.75" thickBot="1">
      <c r="B32" s="527" t="s">
        <v>123</v>
      </c>
      <c r="C32" s="528"/>
      <c r="D32" s="348">
        <f aca="true" t="shared" si="5" ref="D32:P32">SUM(D27:D31)</f>
        <v>0</v>
      </c>
      <c r="E32" s="352">
        <f t="shared" si="5"/>
        <v>0</v>
      </c>
      <c r="F32" s="352">
        <f t="shared" si="5"/>
        <v>0</v>
      </c>
      <c r="G32" s="352">
        <f t="shared" si="5"/>
        <v>0</v>
      </c>
      <c r="H32" s="353">
        <f t="shared" si="5"/>
        <v>0</v>
      </c>
      <c r="I32" s="423">
        <f t="shared" si="5"/>
        <v>0</v>
      </c>
      <c r="J32" s="354">
        <f t="shared" si="5"/>
        <v>0</v>
      </c>
      <c r="K32" s="353">
        <f t="shared" si="5"/>
        <v>0</v>
      </c>
      <c r="L32" s="352">
        <f t="shared" si="5"/>
        <v>0</v>
      </c>
      <c r="M32" s="353">
        <f t="shared" si="5"/>
        <v>0</v>
      </c>
      <c r="N32" s="352">
        <f t="shared" si="5"/>
        <v>0</v>
      </c>
      <c r="O32" s="355">
        <f t="shared" si="5"/>
        <v>0</v>
      </c>
      <c r="P32" s="356">
        <f t="shared" si="5"/>
        <v>0</v>
      </c>
    </row>
    <row r="33" spans="2:16" ht="15.75" thickBot="1">
      <c r="B33" s="496" t="s">
        <v>147</v>
      </c>
      <c r="C33" s="511"/>
      <c r="D33" s="292"/>
      <c r="E33" s="292"/>
      <c r="F33" s="292"/>
      <c r="G33" s="292"/>
      <c r="H33" s="293"/>
      <c r="I33" s="292"/>
      <c r="J33" s="294"/>
      <c r="K33" s="293"/>
      <c r="L33" s="292"/>
      <c r="M33" s="293"/>
      <c r="N33" s="292"/>
      <c r="O33" s="295"/>
      <c r="P33" s="297">
        <f>SUM(D33:O33)</f>
        <v>0</v>
      </c>
    </row>
    <row r="34" spans="2:16" s="284" customFormat="1" ht="15.75" thickBot="1">
      <c r="B34" s="527" t="s">
        <v>124</v>
      </c>
      <c r="C34" s="528"/>
      <c r="D34" s="348">
        <f aca="true" t="shared" si="6" ref="D34:P34">SUM(D33)</f>
        <v>0</v>
      </c>
      <c r="E34" s="348">
        <f t="shared" si="6"/>
        <v>0</v>
      </c>
      <c r="F34" s="348">
        <f t="shared" si="6"/>
        <v>0</v>
      </c>
      <c r="G34" s="348">
        <f t="shared" si="6"/>
        <v>0</v>
      </c>
      <c r="H34" s="349">
        <f t="shared" si="6"/>
        <v>0</v>
      </c>
      <c r="I34" s="422">
        <f t="shared" si="6"/>
        <v>0</v>
      </c>
      <c r="J34" s="350">
        <f t="shared" si="6"/>
        <v>0</v>
      </c>
      <c r="K34" s="349">
        <f t="shared" si="6"/>
        <v>0</v>
      </c>
      <c r="L34" s="348">
        <f t="shared" si="6"/>
        <v>0</v>
      </c>
      <c r="M34" s="349">
        <f t="shared" si="6"/>
        <v>0</v>
      </c>
      <c r="N34" s="348">
        <f t="shared" si="6"/>
        <v>0</v>
      </c>
      <c r="O34" s="351">
        <f t="shared" si="6"/>
        <v>0</v>
      </c>
      <c r="P34" s="357">
        <f t="shared" si="6"/>
        <v>0</v>
      </c>
    </row>
    <row r="35" spans="2:16" s="320" customFormat="1" ht="15.75" thickBot="1">
      <c r="B35" s="537" t="s">
        <v>148</v>
      </c>
      <c r="C35" s="538"/>
      <c r="D35" s="315"/>
      <c r="E35" s="315"/>
      <c r="F35" s="315"/>
      <c r="G35" s="315"/>
      <c r="H35" s="316"/>
      <c r="I35" s="315"/>
      <c r="J35" s="317"/>
      <c r="K35" s="316"/>
      <c r="L35" s="315"/>
      <c r="M35" s="316"/>
      <c r="N35" s="315"/>
      <c r="O35" s="318"/>
      <c r="P35" s="319">
        <f>SUM(D35:O35)</f>
        <v>0</v>
      </c>
    </row>
    <row r="36" spans="2:16" s="284" customFormat="1" ht="15.75" thickBot="1">
      <c r="B36" s="527" t="s">
        <v>125</v>
      </c>
      <c r="C36" s="528"/>
      <c r="D36" s="343">
        <f aca="true" t="shared" si="7" ref="D36:P36">SUM(D35)</f>
        <v>0</v>
      </c>
      <c r="E36" s="343">
        <f t="shared" si="7"/>
        <v>0</v>
      </c>
      <c r="F36" s="343">
        <f t="shared" si="7"/>
        <v>0</v>
      </c>
      <c r="G36" s="343">
        <f t="shared" si="7"/>
        <v>0</v>
      </c>
      <c r="H36" s="344">
        <f t="shared" si="7"/>
        <v>0</v>
      </c>
      <c r="I36" s="424">
        <f t="shared" si="7"/>
        <v>0</v>
      </c>
      <c r="J36" s="345">
        <f t="shared" si="7"/>
        <v>0</v>
      </c>
      <c r="K36" s="344">
        <f t="shared" si="7"/>
        <v>0</v>
      </c>
      <c r="L36" s="343">
        <f t="shared" si="7"/>
        <v>0</v>
      </c>
      <c r="M36" s="344">
        <f t="shared" si="7"/>
        <v>0</v>
      </c>
      <c r="N36" s="343">
        <f t="shared" si="7"/>
        <v>0</v>
      </c>
      <c r="O36" s="346">
        <f t="shared" si="7"/>
        <v>0</v>
      </c>
      <c r="P36" s="357">
        <f t="shared" si="7"/>
        <v>0</v>
      </c>
    </row>
    <row r="37" spans="2:16" s="284" customFormat="1" ht="15.75" thickBot="1">
      <c r="B37" s="533" t="s">
        <v>149</v>
      </c>
      <c r="C37" s="534"/>
      <c r="D37" s="293"/>
      <c r="E37" s="321"/>
      <c r="F37" s="321"/>
      <c r="G37" s="321"/>
      <c r="H37" s="322"/>
      <c r="I37" s="292"/>
      <c r="J37" s="323"/>
      <c r="K37" s="322"/>
      <c r="L37" s="321"/>
      <c r="M37" s="322"/>
      <c r="N37" s="321"/>
      <c r="O37" s="324"/>
      <c r="P37" s="325">
        <f>SUM(D37:O37)</f>
        <v>0</v>
      </c>
    </row>
    <row r="38" spans="2:16" s="284" customFormat="1" ht="15.75" thickBot="1">
      <c r="B38" s="527" t="s">
        <v>126</v>
      </c>
      <c r="C38" s="528"/>
      <c r="D38" s="343">
        <f>SUM(D37)</f>
        <v>0</v>
      </c>
      <c r="E38" s="343">
        <f aca="true" t="shared" si="8" ref="E38:O38">SUM(E37)</f>
        <v>0</v>
      </c>
      <c r="F38" s="343">
        <f t="shared" si="8"/>
        <v>0</v>
      </c>
      <c r="G38" s="343">
        <f t="shared" si="8"/>
        <v>0</v>
      </c>
      <c r="H38" s="344">
        <f t="shared" si="8"/>
        <v>0</v>
      </c>
      <c r="I38" s="424">
        <f t="shared" si="8"/>
        <v>0</v>
      </c>
      <c r="J38" s="345">
        <f t="shared" si="8"/>
        <v>0</v>
      </c>
      <c r="K38" s="344">
        <f t="shared" si="8"/>
        <v>0</v>
      </c>
      <c r="L38" s="343">
        <f t="shared" si="8"/>
        <v>0</v>
      </c>
      <c r="M38" s="344">
        <f t="shared" si="8"/>
        <v>0</v>
      </c>
      <c r="N38" s="343">
        <f t="shared" si="8"/>
        <v>0</v>
      </c>
      <c r="O38" s="346">
        <f t="shared" si="8"/>
        <v>0</v>
      </c>
      <c r="P38" s="357">
        <f>SUM(P37)</f>
        <v>0</v>
      </c>
    </row>
    <row r="39" spans="2:16" s="320" customFormat="1" ht="15">
      <c r="B39" s="531" t="s">
        <v>150</v>
      </c>
      <c r="C39" s="532"/>
      <c r="D39" s="274"/>
      <c r="E39" s="274"/>
      <c r="F39" s="274"/>
      <c r="G39" s="274"/>
      <c r="H39" s="273"/>
      <c r="I39" s="274"/>
      <c r="J39" s="272"/>
      <c r="K39" s="273"/>
      <c r="L39" s="274"/>
      <c r="M39" s="273"/>
      <c r="N39" s="274"/>
      <c r="O39" s="285"/>
      <c r="P39" s="319">
        <f aca="true" t="shared" si="9" ref="P39:P44">SUM(D39:O39)</f>
        <v>0</v>
      </c>
    </row>
    <row r="40" spans="2:16" s="284" customFormat="1" ht="15">
      <c r="B40" s="533" t="s">
        <v>151</v>
      </c>
      <c r="C40" s="534"/>
      <c r="D40" s="279"/>
      <c r="E40" s="308"/>
      <c r="F40" s="308"/>
      <c r="G40" s="308"/>
      <c r="H40" s="309"/>
      <c r="I40" s="277"/>
      <c r="J40" s="310"/>
      <c r="K40" s="309"/>
      <c r="L40" s="308"/>
      <c r="M40" s="309"/>
      <c r="N40" s="308"/>
      <c r="O40" s="311"/>
      <c r="P40" s="297">
        <f t="shared" si="9"/>
        <v>0</v>
      </c>
    </row>
    <row r="41" spans="2:16" s="284" customFormat="1" ht="15">
      <c r="B41" s="533" t="s">
        <v>152</v>
      </c>
      <c r="C41" s="534"/>
      <c r="D41" s="279"/>
      <c r="E41" s="308"/>
      <c r="F41" s="308"/>
      <c r="G41" s="308"/>
      <c r="H41" s="279"/>
      <c r="I41" s="277"/>
      <c r="J41" s="310"/>
      <c r="K41" s="309"/>
      <c r="L41" s="308"/>
      <c r="M41" s="309"/>
      <c r="N41" s="308"/>
      <c r="O41" s="311"/>
      <c r="P41" s="297">
        <f t="shared" si="9"/>
        <v>0</v>
      </c>
    </row>
    <row r="42" spans="2:16" s="284" customFormat="1" ht="15">
      <c r="B42" s="535" t="s">
        <v>153</v>
      </c>
      <c r="C42" s="536"/>
      <c r="D42" s="279"/>
      <c r="E42" s="308"/>
      <c r="F42" s="308"/>
      <c r="G42" s="308"/>
      <c r="H42" s="279"/>
      <c r="I42" s="277"/>
      <c r="J42" s="310"/>
      <c r="K42" s="309"/>
      <c r="L42" s="308"/>
      <c r="M42" s="309"/>
      <c r="N42" s="308"/>
      <c r="O42" s="311"/>
      <c r="P42" s="297">
        <f t="shared" si="9"/>
        <v>0</v>
      </c>
    </row>
    <row r="43" spans="2:16" s="284" customFormat="1" ht="15">
      <c r="B43" s="535" t="s">
        <v>154</v>
      </c>
      <c r="C43" s="536"/>
      <c r="D43" s="279"/>
      <c r="E43" s="308"/>
      <c r="F43" s="308"/>
      <c r="G43" s="308"/>
      <c r="H43" s="279"/>
      <c r="I43" s="277"/>
      <c r="J43" s="310"/>
      <c r="K43" s="309"/>
      <c r="L43" s="308"/>
      <c r="M43" s="309"/>
      <c r="N43" s="308"/>
      <c r="O43" s="311"/>
      <c r="P43" s="297">
        <f t="shared" si="9"/>
        <v>0</v>
      </c>
    </row>
    <row r="44" spans="2:16" ht="15.75" thickBot="1">
      <c r="B44" s="539" t="s">
        <v>155</v>
      </c>
      <c r="C44" s="540"/>
      <c r="D44" s="286"/>
      <c r="E44" s="286"/>
      <c r="F44" s="286"/>
      <c r="G44" s="286"/>
      <c r="H44" s="287"/>
      <c r="I44" s="286"/>
      <c r="J44" s="288"/>
      <c r="K44" s="287"/>
      <c r="L44" s="286"/>
      <c r="M44" s="287"/>
      <c r="N44" s="286"/>
      <c r="O44" s="289"/>
      <c r="P44" s="297">
        <f t="shared" si="9"/>
        <v>0</v>
      </c>
    </row>
    <row r="45" spans="2:16" s="284" customFormat="1" ht="15.75" thickBot="1">
      <c r="B45" s="527" t="s">
        <v>127</v>
      </c>
      <c r="C45" s="528"/>
      <c r="D45" s="343">
        <f>SUM(D39:D44)</f>
        <v>0</v>
      </c>
      <c r="E45" s="343">
        <f aca="true" t="shared" si="10" ref="E45:O45">SUM(E39:E44)</f>
        <v>0</v>
      </c>
      <c r="F45" s="343">
        <f t="shared" si="10"/>
        <v>0</v>
      </c>
      <c r="G45" s="343">
        <f t="shared" si="10"/>
        <v>0</v>
      </c>
      <c r="H45" s="343">
        <f t="shared" si="10"/>
        <v>0</v>
      </c>
      <c r="I45" s="424">
        <f t="shared" si="10"/>
        <v>0</v>
      </c>
      <c r="J45" s="343">
        <f t="shared" si="10"/>
        <v>0</v>
      </c>
      <c r="K45" s="343">
        <f t="shared" si="10"/>
        <v>0</v>
      </c>
      <c r="L45" s="343">
        <f t="shared" si="10"/>
        <v>0</v>
      </c>
      <c r="M45" s="343">
        <f t="shared" si="10"/>
        <v>0</v>
      </c>
      <c r="N45" s="343">
        <f t="shared" si="10"/>
        <v>0</v>
      </c>
      <c r="O45" s="343">
        <f t="shared" si="10"/>
        <v>0</v>
      </c>
      <c r="P45" s="357">
        <f>SUM(P39:P44)</f>
        <v>0</v>
      </c>
    </row>
    <row r="46" spans="2:18" ht="15.75" thickBot="1">
      <c r="B46" s="529" t="s">
        <v>156</v>
      </c>
      <c r="C46" s="530"/>
      <c r="D46" s="326">
        <f>+D8+D10+D16+D21+D26+D32++D34+D36+D38+D45</f>
        <v>0</v>
      </c>
      <c r="E46" s="326">
        <f aca="true" t="shared" si="11" ref="E46:O46">+E8+E10+E16+E21+E26+E32++E34+E36+E38+E45</f>
        <v>0</v>
      </c>
      <c r="F46" s="326">
        <f t="shared" si="11"/>
        <v>0</v>
      </c>
      <c r="G46" s="326">
        <f t="shared" si="11"/>
        <v>0</v>
      </c>
      <c r="H46" s="326">
        <f t="shared" si="11"/>
        <v>0</v>
      </c>
      <c r="I46" s="326">
        <f t="shared" si="11"/>
        <v>0</v>
      </c>
      <c r="J46" s="326">
        <f t="shared" si="11"/>
        <v>0</v>
      </c>
      <c r="K46" s="326">
        <f t="shared" si="11"/>
        <v>0</v>
      </c>
      <c r="L46" s="326">
        <f t="shared" si="11"/>
        <v>0</v>
      </c>
      <c r="M46" s="326">
        <f t="shared" si="11"/>
        <v>0</v>
      </c>
      <c r="N46" s="326">
        <f t="shared" si="11"/>
        <v>0</v>
      </c>
      <c r="O46" s="326">
        <f t="shared" si="11"/>
        <v>0</v>
      </c>
      <c r="P46" s="327">
        <f>+P8+P10+P16+P21+P26+P32++P34+P36+P38+P45</f>
        <v>0</v>
      </c>
      <c r="R46" s="81"/>
    </row>
    <row r="47" ht="14.25">
      <c r="Q47" s="404"/>
    </row>
    <row r="48" spans="16:17" ht="14.25">
      <c r="P48" s="328"/>
      <c r="Q48" s="405"/>
    </row>
    <row r="49" ht="14.25">
      <c r="Q49" s="5"/>
    </row>
  </sheetData>
  <sheetProtection/>
  <mergeCells count="38"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38:C38"/>
    <mergeCell ref="B39:C39"/>
    <mergeCell ref="B40:C40"/>
    <mergeCell ref="B41:C41"/>
    <mergeCell ref="B42:C42"/>
    <mergeCell ref="B43:C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&amp;C&amp;A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6.8515625" style="0" customWidth="1"/>
    <col min="2" max="2" width="36.140625" style="0" bestFit="1" customWidth="1"/>
    <col min="3" max="4" width="11.8515625" style="254" customWidth="1"/>
    <col min="5" max="5" width="11.8515625" style="333" customWidth="1"/>
    <col min="6" max="6" width="11.421875" style="0" customWidth="1"/>
    <col min="7" max="7" width="19.7109375" style="0" bestFit="1" customWidth="1"/>
  </cols>
  <sheetData>
    <row r="1" ht="15" thickBot="1"/>
    <row r="2" spans="3:7" ht="36.75" thickBot="1">
      <c r="C2" s="255" t="s">
        <v>114</v>
      </c>
      <c r="D2" s="397" t="s">
        <v>115</v>
      </c>
      <c r="E2" s="334" t="s">
        <v>116</v>
      </c>
      <c r="F2" s="365" t="s">
        <v>117</v>
      </c>
      <c r="G2" s="371" t="s">
        <v>118</v>
      </c>
    </row>
    <row r="3" spans="1:7" ht="14.25">
      <c r="A3" s="7"/>
      <c r="B3" s="256" t="str">
        <f>'real expenses sub contract'!B8:C8</f>
        <v>STAFF SALARIES</v>
      </c>
      <c r="C3" s="375"/>
      <c r="D3" s="398"/>
      <c r="E3" s="376"/>
      <c r="F3" s="366"/>
      <c r="G3" s="377"/>
    </row>
    <row r="4" spans="1:7" ht="14.25">
      <c r="A4" s="7"/>
      <c r="B4" s="257" t="str">
        <f>'real expenses sub contract'!B10:C10</f>
        <v>ACCOMODATION EXPENSES</v>
      </c>
      <c r="C4" s="258"/>
      <c r="D4" s="399"/>
      <c r="E4" s="364"/>
      <c r="F4" s="367"/>
      <c r="G4" s="369"/>
    </row>
    <row r="5" spans="1:7" ht="14.25">
      <c r="A5" s="7"/>
      <c r="B5" s="257" t="str">
        <f>'real expenses sub contract'!B16:C16</f>
        <v>GENERAL FUNCTIONING EXPENSES</v>
      </c>
      <c r="C5" s="258"/>
      <c r="D5" s="399"/>
      <c r="E5" s="364"/>
      <c r="F5" s="367"/>
      <c r="G5" s="369"/>
    </row>
    <row r="6" spans="1:7" ht="14.25">
      <c r="A6" s="7"/>
      <c r="B6" s="260" t="str">
        <f>'real expenses sub contract'!B21:C21</f>
        <v>OFFICE SUPPLIES</v>
      </c>
      <c r="C6" s="259"/>
      <c r="D6" s="399"/>
      <c r="E6" s="364"/>
      <c r="F6" s="367"/>
      <c r="G6" s="369"/>
    </row>
    <row r="7" spans="1:7" ht="14.25">
      <c r="A7" s="7"/>
      <c r="B7" s="260" t="str">
        <f>'real expenses sub contract'!B26:C26</f>
        <v>MAINTENANCE /REPAIRS </v>
      </c>
      <c r="C7" s="258"/>
      <c r="D7" s="399"/>
      <c r="E7" s="364"/>
      <c r="F7" s="367"/>
      <c r="G7" s="369"/>
    </row>
    <row r="8" spans="1:7" ht="14.25">
      <c r="A8" s="7"/>
      <c r="B8" s="260" t="str">
        <f>'real expenses sub contract'!B32:C32</f>
        <v>PURCHASE OF MATERIAL</v>
      </c>
      <c r="C8" s="258"/>
      <c r="D8" s="399"/>
      <c r="E8" s="364"/>
      <c r="F8" s="367"/>
      <c r="G8" s="369"/>
    </row>
    <row r="9" spans="1:7" ht="14.25">
      <c r="A9" s="7"/>
      <c r="B9" s="257" t="str">
        <f>'real expenses sub contract'!B34:C34</f>
        <v>STAFF TRAININGS</v>
      </c>
      <c r="C9" s="259"/>
      <c r="D9" s="399"/>
      <c r="E9" s="364"/>
      <c r="F9" s="367"/>
      <c r="G9" s="369"/>
    </row>
    <row r="10" spans="1:7" ht="14.25">
      <c r="A10" s="7"/>
      <c r="B10" s="257" t="str">
        <f>'real expenses sub contract'!B36:C36</f>
        <v>TRANSPORTATION EXPENSES</v>
      </c>
      <c r="C10" s="261"/>
      <c r="D10" s="400"/>
      <c r="E10" s="364"/>
      <c r="F10" s="367"/>
      <c r="G10" s="369"/>
    </row>
    <row r="11" spans="1:7" ht="15" thickBot="1">
      <c r="A11" s="7"/>
      <c r="B11" s="372" t="str">
        <f>'real expenses sub contract'!B38:C38</f>
        <v>TAXEX AND DUTTIES</v>
      </c>
      <c r="C11" s="378"/>
      <c r="D11" s="401"/>
      <c r="E11" s="379"/>
      <c r="F11" s="380"/>
      <c r="G11" s="381"/>
    </row>
    <row r="12" spans="1:7" s="393" customFormat="1" ht="25.5" customHeight="1" thickBot="1">
      <c r="A12" s="387"/>
      <c r="B12" s="388" t="s">
        <v>157</v>
      </c>
      <c r="C12" s="389"/>
      <c r="D12" s="394"/>
      <c r="E12" s="390"/>
      <c r="F12" s="391"/>
      <c r="G12" s="392"/>
    </row>
    <row r="13" spans="1:7" ht="15" thickBot="1">
      <c r="A13" s="7"/>
      <c r="B13" s="382" t="str">
        <f>'real expenses sub contract'!B45:C45</f>
        <v> ADMINISTRATIVES COSTS/ OVERHEADS</v>
      </c>
      <c r="C13" s="383"/>
      <c r="D13" s="395"/>
      <c r="E13" s="384"/>
      <c r="F13" s="385"/>
      <c r="G13" s="386"/>
    </row>
    <row r="14" spans="1:7" ht="15" thickBot="1">
      <c r="A14" s="5"/>
      <c r="B14" s="262" t="s">
        <v>110</v>
      </c>
      <c r="C14" s="263"/>
      <c r="D14" s="396"/>
      <c r="E14" s="263"/>
      <c r="F14" s="368"/>
      <c r="G14" s="370"/>
    </row>
    <row r="15" spans="1:7" s="266" customFormat="1" ht="15" thickBot="1">
      <c r="A15" s="264"/>
      <c r="B15" s="373" t="s">
        <v>111</v>
      </c>
      <c r="C15" s="374">
        <f>C14/'Project BUDGET  '!$I$2</f>
        <v>0</v>
      </c>
      <c r="D15" s="402">
        <f>D14/'Project BUDGET  '!$I$2</f>
        <v>0</v>
      </c>
      <c r="E15" s="403">
        <f>E14/'Project BUDGET  '!$I$2</f>
        <v>0</v>
      </c>
      <c r="F15" s="363"/>
      <c r="G15" s="265"/>
    </row>
    <row r="16" spans="3:5" s="267" customFormat="1" ht="14.25">
      <c r="C16" s="268"/>
      <c r="D16" s="268"/>
      <c r="E16" s="363"/>
    </row>
    <row r="17" spans="2:3" ht="14.25">
      <c r="B17" s="329"/>
      <c r="C17" s="330"/>
    </row>
    <row r="18" spans="2:3" ht="14.25">
      <c r="B18" s="331"/>
      <c r="C18" s="3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FRIDA</dc:creator>
  <cp:keywords/>
  <dc:description/>
  <cp:lastModifiedBy>Tamzin Furtado</cp:lastModifiedBy>
  <cp:lastPrinted>2010-12-30T03:19:10Z</cp:lastPrinted>
  <dcterms:created xsi:type="dcterms:W3CDTF">2009-03-12T23:35:41Z</dcterms:created>
  <dcterms:modified xsi:type="dcterms:W3CDTF">2015-08-05T08:48:11Z</dcterms:modified>
  <cp:category/>
  <cp:version/>
  <cp:contentType/>
  <cp:contentStatus/>
</cp:coreProperties>
</file>